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  <sheet name="Sheet 2" sheetId="2" r:id="rId5"/>
    <sheet name="Sheet 3" sheetId="3" r:id="rId6"/>
    <sheet name="Sheet 4" sheetId="4" r:id="rId7"/>
  </sheets>
</workbook>
</file>

<file path=xl/sharedStrings.xml><?xml version="1.0" encoding="utf-8"?>
<sst xmlns="http://schemas.openxmlformats.org/spreadsheetml/2006/main" uniqueCount="56">
  <si>
    <t>Launch Event:   Stage 1</t>
  </si>
  <si>
    <t>Variables</t>
  </si>
  <si>
    <t>Constants</t>
  </si>
  <si>
    <t>Mass payload</t>
  </si>
  <si>
    <t>kg</t>
  </si>
  <si>
    <t>G</t>
  </si>
  <si>
    <t>Mass Stage 1 SRB</t>
  </si>
  <si>
    <t>Me</t>
  </si>
  <si>
    <t>Mass Stage 1</t>
  </si>
  <si>
    <t>g</t>
  </si>
  <si>
    <t>m/s</t>
  </si>
  <si>
    <t>Mass Stage 2</t>
  </si>
  <si>
    <t>Re</t>
  </si>
  <si>
    <t>m</t>
  </si>
  <si>
    <t>Mass Stage 3</t>
  </si>
  <si>
    <t xml:space="preserve">Mass liquid fuel Stages 1 ,2 &amp; 3 </t>
  </si>
  <si>
    <t>Engine Type</t>
  </si>
  <si>
    <t>RD170</t>
  </si>
  <si>
    <t>SRB</t>
  </si>
  <si>
    <t>Combined</t>
  </si>
  <si>
    <t>Rate of burn (kg/s) per engine</t>
  </si>
  <si>
    <t xml:space="preserve"> </t>
  </si>
  <si>
    <t>Specific Impulse per engine</t>
  </si>
  <si>
    <t>No of engines</t>
  </si>
  <si>
    <t>exhaust velocity per engine</t>
  </si>
  <si>
    <t>Thrust one engine</t>
  </si>
  <si>
    <t>Thrust  All engines</t>
  </si>
  <si>
    <t>Time</t>
  </si>
  <si>
    <t>Throttle</t>
  </si>
  <si>
    <t>Angle</t>
  </si>
  <si>
    <t>Thrust</t>
  </si>
  <si>
    <t>m fuel after t</t>
  </si>
  <si>
    <t>Total mass after t</t>
  </si>
  <si>
    <t>Tx</t>
  </si>
  <si>
    <t>Ty</t>
  </si>
  <si>
    <t>Vx</t>
  </si>
  <si>
    <t>Vy</t>
  </si>
  <si>
    <t>Vr</t>
  </si>
  <si>
    <t>Sx KM</t>
  </si>
  <si>
    <t>Sy KM</t>
  </si>
  <si>
    <t>Acc g</t>
  </si>
  <si>
    <t>Stage One and a Half</t>
  </si>
  <si>
    <t>Mass fuel</t>
  </si>
  <si>
    <t>kg/s</t>
  </si>
  <si>
    <t>LOX/LH2</t>
  </si>
  <si>
    <t>Effective exhaust velocity</t>
  </si>
  <si>
    <t xml:space="preserve">Thrust </t>
  </si>
  <si>
    <t>N</t>
  </si>
  <si>
    <t>t</t>
  </si>
  <si>
    <t>Fx</t>
  </si>
  <si>
    <t>Fy</t>
  </si>
  <si>
    <t>Stage 2</t>
  </si>
  <si>
    <t>SSME/480secs</t>
  </si>
  <si>
    <t xml:space="preserve">mass fuel </t>
  </si>
  <si>
    <t>Total mass</t>
  </si>
  <si>
    <t>Stage 3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</si>
</sst>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00E+00"/>
    <numFmt numFmtId="60" formatCode="0.0"/>
  </numFmts>
  <fonts count="21">
    <font>
      <sz val="10"/>
      <color indexed="8"/>
      <name val="Helvetica"/>
    </font>
    <font>
      <sz val="11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b val="1"/>
      <sz val="8"/>
      <color indexed="8"/>
      <name val="Helvetica"/>
    </font>
    <font>
      <sz val="8"/>
      <color indexed="8"/>
      <name val="Helvetica"/>
    </font>
    <font>
      <sz val="8"/>
      <color indexed="10"/>
      <name val="Helvetica"/>
    </font>
    <font>
      <sz val="8"/>
      <color indexed="11"/>
      <name val="Helvetica"/>
    </font>
    <font>
      <sz val="8"/>
      <color indexed="12"/>
      <name val="Helvetica"/>
    </font>
    <font>
      <sz val="8"/>
      <color indexed="13"/>
      <name val="Helvetica"/>
    </font>
    <font>
      <b val="1"/>
      <sz val="8"/>
      <color indexed="10"/>
      <name val="Helvetica"/>
    </font>
    <font>
      <b val="1"/>
      <sz val="8"/>
      <color indexed="11"/>
      <name val="Helvetica"/>
    </font>
    <font>
      <b val="1"/>
      <sz val="8"/>
      <color indexed="12"/>
      <name val="Helvetica"/>
    </font>
    <font>
      <b val="1"/>
      <sz val="8"/>
      <color indexed="13"/>
      <name val="Helvetica"/>
    </font>
    <font>
      <sz val="12"/>
      <color indexed="8"/>
      <name val="Helvetica"/>
    </font>
    <font>
      <b val="1"/>
      <sz val="9"/>
      <color indexed="8"/>
      <name val="Helvetica"/>
    </font>
    <font>
      <sz val="9"/>
      <color indexed="8"/>
      <name val="Helvetica"/>
    </font>
    <font>
      <sz val="9"/>
      <color indexed="10"/>
      <name val="Helvetica"/>
    </font>
    <font>
      <sz val="9"/>
      <color indexed="13"/>
      <name val="Helvetica"/>
    </font>
    <font>
      <sz val="9"/>
      <color indexed="11"/>
      <name val="Helvetica"/>
    </font>
    <font>
      <sz val="9"/>
      <color indexed="12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5"/>
      </bottom>
      <diagonal/>
    </border>
    <border>
      <left style="thin">
        <color indexed="14"/>
      </left>
      <right style="thin">
        <color indexed="15"/>
      </right>
      <top style="thin">
        <color indexed="15"/>
      </top>
      <bottom style="thin">
        <color indexed="14"/>
      </bottom>
      <diagonal/>
    </border>
    <border>
      <left style="thin">
        <color indexed="15"/>
      </left>
      <right style="thin">
        <color indexed="14"/>
      </right>
      <top style="thin">
        <color indexed="15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5"/>
      </top>
      <bottom style="thin">
        <color indexed="14"/>
      </bottom>
      <diagonal/>
    </border>
    <border>
      <left style="thin">
        <color indexed="14"/>
      </left>
      <right style="thin">
        <color indexed="15"/>
      </right>
      <top style="thin">
        <color indexed="14"/>
      </top>
      <bottom style="thin">
        <color indexed="14"/>
      </bottom>
      <diagonal/>
    </border>
    <border>
      <left style="thin">
        <color indexed="15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4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/>
    </xf>
    <xf numFmtId="49" fontId="4" borderId="1" applyNumberFormat="1" applyFont="1" applyFill="0" applyBorder="1" applyAlignment="1" applyProtection="0">
      <alignment vertical="top"/>
    </xf>
    <xf numFmtId="0" fontId="4" borderId="1" applyNumberFormat="0" applyFont="1" applyFill="0" applyBorder="1" applyAlignment="1" applyProtection="0">
      <alignment vertical="top"/>
    </xf>
    <xf numFmtId="1" fontId="5" borderId="1" applyNumberFormat="1" applyFont="1" applyFill="0" applyBorder="1" applyAlignment="1" applyProtection="0">
      <alignment vertical="top"/>
    </xf>
    <xf numFmtId="1" fontId="6" borderId="1" applyNumberFormat="1" applyFont="1" applyFill="0" applyBorder="1" applyAlignment="1" applyProtection="0">
      <alignment vertical="top"/>
    </xf>
    <xf numFmtId="2" fontId="7" borderId="1" applyNumberFormat="1" applyFont="1" applyFill="0" applyBorder="1" applyAlignment="1" applyProtection="0">
      <alignment vertical="top"/>
    </xf>
    <xf numFmtId="2" fontId="8" borderId="1" applyNumberFormat="1" applyFont="1" applyFill="0" applyBorder="1" applyAlignment="1" applyProtection="0">
      <alignment vertical="top"/>
    </xf>
    <xf numFmtId="2" fontId="9" borderId="1" applyNumberFormat="1" applyFont="1" applyFill="0" applyBorder="1" applyAlignment="1" applyProtection="0">
      <alignment vertical="top"/>
    </xf>
    <xf numFmtId="59" fontId="5" borderId="1" applyNumberFormat="1" applyFont="1" applyFill="0" applyBorder="1" applyAlignment="1" applyProtection="0">
      <alignment vertical="top"/>
    </xf>
    <xf numFmtId="49" fontId="5" borderId="1" applyNumberFormat="1" applyFont="1" applyFill="0" applyBorder="1" applyAlignment="1" applyProtection="0">
      <alignment vertical="top"/>
    </xf>
    <xf numFmtId="0" fontId="5" borderId="1" applyNumberFormat="1" applyFont="1" applyFill="0" applyBorder="1" applyAlignment="1" applyProtection="0">
      <alignment vertical="top"/>
    </xf>
    <xf numFmtId="0" fontId="5" borderId="1" applyNumberFormat="0" applyFont="1" applyFill="0" applyBorder="1" applyAlignment="1" applyProtection="0">
      <alignment vertical="top"/>
    </xf>
    <xf numFmtId="49" fontId="5" borderId="1" applyNumberFormat="1" applyFont="1" applyFill="0" applyBorder="1" applyAlignment="1" applyProtection="0">
      <alignment vertical="top" wrapText="1"/>
    </xf>
    <xf numFmtId="0" fontId="5" borderId="1" applyNumberFormat="1" applyFont="1" applyFill="0" applyBorder="1" applyAlignment="1" applyProtection="0">
      <alignment vertical="top" wrapText="1"/>
    </xf>
    <xf numFmtId="0" fontId="5" borderId="1" applyNumberFormat="0" applyFont="1" applyFill="0" applyBorder="1" applyAlignment="1" applyProtection="0">
      <alignment vertical="top" wrapText="1"/>
    </xf>
    <xf numFmtId="2" fontId="5" borderId="1" applyNumberFormat="1" applyFont="1" applyFill="0" applyBorder="1" applyAlignment="1" applyProtection="0">
      <alignment vertical="top" wrapText="1"/>
    </xf>
    <xf numFmtId="1" fontId="6" borderId="1" applyNumberFormat="1" applyFont="1" applyFill="0" applyBorder="1" applyAlignment="1" applyProtection="0">
      <alignment vertical="top" wrapText="1"/>
    </xf>
    <xf numFmtId="2" fontId="7" borderId="1" applyNumberFormat="1" applyFont="1" applyFill="0" applyBorder="1" applyAlignment="1" applyProtection="0">
      <alignment vertical="top" wrapText="1"/>
    </xf>
    <xf numFmtId="2" fontId="8" borderId="1" applyNumberFormat="1" applyFont="1" applyFill="0" applyBorder="1" applyAlignment="1" applyProtection="0">
      <alignment vertical="top" wrapText="1"/>
    </xf>
    <xf numFmtId="2" fontId="9" borderId="1" applyNumberFormat="1" applyFont="1" applyFill="0" applyBorder="1" applyAlignment="1" applyProtection="0">
      <alignment vertical="top" wrapText="1"/>
    </xf>
    <xf numFmtId="1" fontId="5" borderId="1" applyNumberFormat="1" applyFont="1" applyFill="0" applyBorder="1" applyAlignment="1" applyProtection="0">
      <alignment vertical="top" wrapText="1"/>
    </xf>
    <xf numFmtId="49" fontId="4" borderId="1" applyNumberFormat="1" applyFont="1" applyFill="0" applyBorder="1" applyAlignment="1" applyProtection="0">
      <alignment vertical="top" wrapText="1"/>
    </xf>
    <xf numFmtId="0" fontId="4" borderId="1" applyNumberFormat="0" applyFont="1" applyFill="0" applyBorder="1" applyAlignment="1" applyProtection="0">
      <alignment vertical="top" wrapText="1"/>
    </xf>
    <xf numFmtId="0" fontId="8" borderId="1" applyNumberFormat="0" applyFont="1" applyFill="0" applyBorder="1" applyAlignment="1" applyProtection="0">
      <alignment vertical="top" wrapText="1"/>
    </xf>
    <xf numFmtId="0" fontId="8" borderId="1" applyNumberFormat="0" applyFont="1" applyFill="0" applyBorder="1" applyAlignment="1" applyProtection="0">
      <alignment vertical="top"/>
    </xf>
    <xf numFmtId="49" fontId="4" borderId="1" applyNumberFormat="1" applyFont="1" applyFill="0" applyBorder="1" applyAlignment="1" applyProtection="0">
      <alignment horizontal="center" vertical="top" wrapText="1"/>
    </xf>
    <xf numFmtId="49" fontId="10" borderId="1" applyNumberFormat="1" applyFont="1" applyFill="0" applyBorder="1" applyAlignment="1" applyProtection="0">
      <alignment horizontal="center" vertical="top" wrapText="1"/>
    </xf>
    <xf numFmtId="49" fontId="11" borderId="1" applyNumberFormat="1" applyFont="1" applyFill="0" applyBorder="1" applyAlignment="1" applyProtection="0">
      <alignment horizontal="center" vertical="top" wrapText="1"/>
    </xf>
    <xf numFmtId="49" fontId="12" borderId="1" applyNumberFormat="1" applyFont="1" applyFill="0" applyBorder="1" applyAlignment="1" applyProtection="0">
      <alignment horizontal="center" vertical="top" wrapText="1"/>
    </xf>
    <xf numFmtId="49" fontId="13" borderId="1" applyNumberFormat="1" applyFont="1" applyFill="0" applyBorder="1" applyAlignment="1" applyProtection="0">
      <alignment horizontal="center" vertical="top" wrapText="1"/>
    </xf>
    <xf numFmtId="2" fontId="5" borderId="1" applyNumberFormat="1" applyFont="1" applyFill="0" applyBorder="1" applyAlignment="1" applyProtection="0">
      <alignment vertical="top"/>
    </xf>
    <xf numFmtId="0" fontId="0" applyNumberFormat="1" applyFont="1" applyFill="0" applyBorder="0" applyAlignment="1" applyProtection="0">
      <alignment vertical="top" wrapText="1"/>
    </xf>
    <xf numFmtId="49" fontId="15" borderId="2" applyNumberFormat="1" applyFont="1" applyFill="0" applyBorder="1" applyAlignment="1" applyProtection="0">
      <alignment vertical="top" wrapText="1"/>
    </xf>
    <xf numFmtId="0" fontId="16" borderId="2" applyNumberFormat="0" applyFont="1" applyFill="0" applyBorder="1" applyAlignment="1" applyProtection="0">
      <alignment vertical="top" wrapText="1"/>
    </xf>
    <xf numFmtId="1" fontId="16" borderId="2" applyNumberFormat="1" applyFont="1" applyFill="0" applyBorder="1" applyAlignment="1" applyProtection="0">
      <alignment vertical="top" wrapText="1"/>
    </xf>
    <xf numFmtId="49" fontId="17" borderId="2" applyNumberFormat="1" applyFont="1" applyFill="0" applyBorder="1" applyAlignment="1" applyProtection="0">
      <alignment vertical="top" wrapText="1"/>
    </xf>
    <xf numFmtId="1" fontId="17" borderId="2" applyNumberFormat="1" applyFont="1" applyFill="0" applyBorder="1" applyAlignment="1" applyProtection="0">
      <alignment vertical="top" wrapText="1"/>
    </xf>
    <xf numFmtId="2" fontId="16" borderId="2" applyNumberFormat="1" applyFont="1" applyFill="0" applyBorder="1" applyAlignment="1" applyProtection="0">
      <alignment vertical="top" wrapText="1"/>
    </xf>
    <xf numFmtId="49" fontId="16" borderId="2" applyNumberFormat="1" applyFont="1" applyFill="0" applyBorder="1" applyAlignment="1" applyProtection="0">
      <alignment vertical="top" wrapText="1"/>
    </xf>
    <xf numFmtId="2" fontId="18" borderId="2" applyNumberFormat="1" applyFont="1" applyFill="0" applyBorder="1" applyAlignment="1" applyProtection="0">
      <alignment vertical="top" wrapText="1"/>
    </xf>
    <xf numFmtId="49" fontId="16" borderId="3" applyNumberFormat="1" applyFont="1" applyFill="0" applyBorder="1" applyAlignment="1" applyProtection="0">
      <alignment vertical="top" wrapText="1"/>
    </xf>
    <xf numFmtId="0" fontId="16" borderId="4" applyNumberFormat="1" applyFont="1" applyFill="0" applyBorder="1" applyAlignment="1" applyProtection="0">
      <alignment vertical="top" wrapText="1"/>
    </xf>
    <xf numFmtId="49" fontId="16" borderId="5" applyNumberFormat="1" applyFont="1" applyFill="0" applyBorder="1" applyAlignment="1" applyProtection="0">
      <alignment vertical="top" wrapText="1"/>
    </xf>
    <xf numFmtId="0" fontId="16" borderId="5" applyNumberFormat="0" applyFont="1" applyFill="0" applyBorder="1" applyAlignment="1" applyProtection="0">
      <alignment vertical="top" wrapText="1"/>
    </xf>
    <xf numFmtId="59" fontId="16" borderId="5" applyNumberFormat="1" applyFont="1" applyFill="0" applyBorder="1" applyAlignment="1" applyProtection="0">
      <alignment vertical="top" wrapText="1"/>
    </xf>
    <xf numFmtId="1" fontId="16" borderId="5" applyNumberFormat="1" applyFont="1" applyFill="0" applyBorder="1" applyAlignment="1" applyProtection="0">
      <alignment vertical="top" wrapText="1"/>
    </xf>
    <xf numFmtId="49" fontId="17" borderId="5" applyNumberFormat="1" applyFont="1" applyFill="0" applyBorder="1" applyAlignment="1" applyProtection="0">
      <alignment vertical="top" wrapText="1"/>
    </xf>
    <xf numFmtId="1" fontId="17" borderId="5" applyNumberFormat="1" applyFont="1" applyFill="0" applyBorder="1" applyAlignment="1" applyProtection="0">
      <alignment vertical="top" wrapText="1"/>
    </xf>
    <xf numFmtId="2" fontId="19" borderId="5" applyNumberFormat="1" applyFont="1" applyFill="0" applyBorder="1" applyAlignment="1" applyProtection="0">
      <alignment vertical="top" wrapText="1"/>
    </xf>
    <xf numFmtId="2" fontId="20" borderId="5" applyNumberFormat="1" applyFont="1" applyFill="0" applyBorder="1" applyAlignment="1" applyProtection="0">
      <alignment vertical="top" wrapText="1"/>
    </xf>
    <xf numFmtId="2" fontId="18" borderId="5" applyNumberFormat="1" applyFont="1" applyFill="0" applyBorder="1" applyAlignment="1" applyProtection="0">
      <alignment vertical="top" wrapText="1"/>
    </xf>
    <xf numFmtId="49" fontId="16" borderId="6" applyNumberFormat="1" applyFont="1" applyFill="0" applyBorder="1" applyAlignment="1" applyProtection="0">
      <alignment vertical="top" wrapText="1"/>
    </xf>
    <xf numFmtId="0" fontId="16" fillId="2" borderId="7" applyNumberFormat="1" applyFont="1" applyFill="1" applyBorder="1" applyAlignment="1" applyProtection="0">
      <alignment vertical="top" wrapText="1"/>
    </xf>
    <xf numFmtId="49" fontId="16" fillId="2" borderId="8" applyNumberFormat="1" applyFont="1" applyFill="1" applyBorder="1" applyAlignment="1" applyProtection="0">
      <alignment vertical="top" wrapText="1"/>
    </xf>
    <xf numFmtId="0" fontId="16" fillId="2" borderId="8" applyNumberFormat="0" applyFont="1" applyFill="1" applyBorder="1" applyAlignment="1" applyProtection="0">
      <alignment vertical="top" wrapText="1"/>
    </xf>
    <xf numFmtId="59" fontId="16" fillId="2" borderId="8" applyNumberFormat="1" applyFont="1" applyFill="1" applyBorder="1" applyAlignment="1" applyProtection="0">
      <alignment vertical="top" wrapText="1"/>
    </xf>
    <xf numFmtId="1" fontId="16" fillId="2" borderId="8" applyNumberFormat="1" applyFont="1" applyFill="1" applyBorder="1" applyAlignment="1" applyProtection="0">
      <alignment vertical="top" wrapText="1"/>
    </xf>
    <xf numFmtId="49" fontId="17" fillId="2" borderId="8" applyNumberFormat="1" applyFont="1" applyFill="1" applyBorder="1" applyAlignment="1" applyProtection="0">
      <alignment vertical="top" wrapText="1"/>
    </xf>
    <xf numFmtId="1" fontId="17" fillId="2" borderId="8" applyNumberFormat="1" applyFont="1" applyFill="1" applyBorder="1" applyAlignment="1" applyProtection="0">
      <alignment vertical="top" wrapText="1"/>
    </xf>
    <xf numFmtId="2" fontId="19" fillId="2" borderId="8" applyNumberFormat="1" applyFont="1" applyFill="1" applyBorder="1" applyAlignment="1" applyProtection="0">
      <alignment vertical="top" wrapText="1"/>
    </xf>
    <xf numFmtId="2" fontId="20" fillId="2" borderId="8" applyNumberFormat="1" applyFont="1" applyFill="1" applyBorder="1" applyAlignment="1" applyProtection="0">
      <alignment vertical="top" wrapText="1"/>
    </xf>
    <xf numFmtId="2" fontId="18" fillId="2" borderId="8" applyNumberFormat="1" applyFont="1" applyFill="1" applyBorder="1" applyAlignment="1" applyProtection="0">
      <alignment vertical="top" wrapText="1"/>
    </xf>
    <xf numFmtId="0" fontId="16" borderId="7" applyNumberFormat="1" applyFont="1" applyFill="0" applyBorder="1" applyAlignment="1" applyProtection="0">
      <alignment vertical="top" wrapText="1"/>
    </xf>
    <xf numFmtId="49" fontId="16" borderId="8" applyNumberFormat="1" applyFont="1" applyFill="0" applyBorder="1" applyAlignment="1" applyProtection="0">
      <alignment vertical="top" wrapText="1"/>
    </xf>
    <xf numFmtId="0" fontId="16" borderId="8" applyNumberFormat="0" applyFont="1" applyFill="0" applyBorder="1" applyAlignment="1" applyProtection="0">
      <alignment vertical="top" wrapText="1"/>
    </xf>
    <xf numFmtId="59" fontId="16" borderId="8" applyNumberFormat="1" applyFont="1" applyFill="0" applyBorder="1" applyAlignment="1" applyProtection="0">
      <alignment vertical="top" wrapText="1"/>
    </xf>
    <xf numFmtId="1" fontId="17" borderId="8" applyNumberFormat="1" applyFont="1" applyFill="0" applyBorder="1" applyAlignment="1" applyProtection="0">
      <alignment vertical="top" wrapText="1"/>
    </xf>
    <xf numFmtId="2" fontId="19" borderId="8" applyNumberFormat="1" applyFont="1" applyFill="0" applyBorder="1" applyAlignment="1" applyProtection="0">
      <alignment vertical="top" wrapText="1"/>
    </xf>
    <xf numFmtId="2" fontId="20" borderId="8" applyNumberFormat="1" applyFont="1" applyFill="0" applyBorder="1" applyAlignment="1" applyProtection="0">
      <alignment vertical="top" wrapText="1"/>
    </xf>
    <xf numFmtId="2" fontId="18" borderId="8" applyNumberFormat="1" applyFont="1" applyFill="0" applyBorder="1" applyAlignment="1" applyProtection="0">
      <alignment vertical="top" wrapText="1"/>
    </xf>
    <xf numFmtId="2" fontId="16" fillId="2" borderId="8" applyNumberFormat="1" applyFont="1" applyFill="1" applyBorder="1" applyAlignment="1" applyProtection="0">
      <alignment vertical="top" wrapText="1"/>
    </xf>
    <xf numFmtId="1" fontId="16" borderId="8" applyNumberFormat="1" applyFont="1" applyFill="0" applyBorder="1" applyAlignment="1" applyProtection="0">
      <alignment vertical="top" wrapText="1"/>
    </xf>
    <xf numFmtId="0" fontId="17" borderId="8" applyNumberFormat="0" applyFont="1" applyFill="0" applyBorder="1" applyAlignment="1" applyProtection="0">
      <alignment vertical="top" wrapText="1"/>
    </xf>
    <xf numFmtId="0" fontId="19" borderId="8" applyNumberFormat="0" applyFont="1" applyFill="0" applyBorder="1" applyAlignment="1" applyProtection="0">
      <alignment vertical="top" wrapText="1"/>
    </xf>
    <xf numFmtId="49" fontId="20" borderId="8" applyNumberFormat="1" applyFont="1" applyFill="0" applyBorder="1" applyAlignment="1" applyProtection="0">
      <alignment vertical="top" wrapText="1"/>
    </xf>
    <xf numFmtId="49" fontId="18" borderId="8" applyNumberFormat="1" applyFont="1" applyFill="0" applyBorder="1" applyAlignment="1" applyProtection="0">
      <alignment vertical="top" wrapText="1"/>
    </xf>
    <xf numFmtId="1" fontId="16" fillId="2" borderId="7" applyNumberFormat="1" applyFont="1" applyFill="1" applyBorder="1" applyAlignment="1" applyProtection="0">
      <alignment vertical="top" wrapText="1"/>
    </xf>
    <xf numFmtId="49" fontId="16" borderId="6" applyNumberFormat="1" applyFont="1" applyFill="0" applyBorder="1" applyAlignment="1" applyProtection="0">
      <alignment horizontal="center" vertical="top" wrapText="1"/>
    </xf>
    <xf numFmtId="49" fontId="16" borderId="7" applyNumberFormat="1" applyFont="1" applyFill="0" applyBorder="1" applyAlignment="1" applyProtection="0">
      <alignment horizontal="center" vertical="top" wrapText="1"/>
    </xf>
    <xf numFmtId="49" fontId="16" borderId="8" applyNumberFormat="1" applyFont="1" applyFill="0" applyBorder="1" applyAlignment="1" applyProtection="0">
      <alignment horizontal="center" vertical="top" wrapText="1"/>
    </xf>
    <xf numFmtId="49" fontId="17" borderId="8" applyNumberFormat="1" applyFont="1" applyFill="0" applyBorder="1" applyAlignment="1" applyProtection="0">
      <alignment horizontal="center" vertical="top" wrapText="1"/>
    </xf>
    <xf numFmtId="49" fontId="19" borderId="8" applyNumberFormat="1" applyFont="1" applyFill="0" applyBorder="1" applyAlignment="1" applyProtection="0">
      <alignment horizontal="center" vertical="top" wrapText="1"/>
    </xf>
    <xf numFmtId="49" fontId="20" borderId="8" applyNumberFormat="1" applyFont="1" applyFill="0" applyBorder="1" applyAlignment="1" applyProtection="0">
      <alignment horizontal="center" vertical="top" wrapText="1"/>
    </xf>
    <xf numFmtId="49" fontId="18" borderId="8" applyNumberFormat="1" applyFont="1" applyFill="0" applyBorder="1" applyAlignment="1" applyProtection="0">
      <alignment horizontal="center" vertical="top" wrapText="1"/>
    </xf>
    <xf numFmtId="0" fontId="16" borderId="6" applyNumberFormat="1" applyFont="1" applyFill="0" applyBorder="1" applyAlignment="1" applyProtection="0">
      <alignment vertical="top" wrapText="1"/>
    </xf>
    <xf numFmtId="60" fontId="16" fillId="2" borderId="8" applyNumberFormat="1" applyFont="1" applyFill="1" applyBorder="1" applyAlignment="1" applyProtection="0">
      <alignment vertical="top" wrapText="1"/>
    </xf>
    <xf numFmtId="60" fontId="16" borderId="8" applyNumberFormat="1" applyFont="1" applyFill="0" applyBorder="1" applyAlignment="1" applyProtection="0">
      <alignment vertical="top" wrapText="1"/>
    </xf>
    <xf numFmtId="2" fontId="16" borderId="8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59" fontId="16" borderId="2" applyNumberFormat="1" applyFont="1" applyFill="0" applyBorder="1" applyAlignment="1" applyProtection="0">
      <alignment vertical="top" wrapText="1"/>
    </xf>
    <xf numFmtId="2" fontId="19" borderId="2" applyNumberFormat="1" applyFont="1" applyFill="0" applyBorder="1" applyAlignment="1" applyProtection="0">
      <alignment vertical="top" wrapText="1"/>
    </xf>
    <xf numFmtId="2" fontId="20" borderId="2" applyNumberFormat="1" applyFont="1" applyFill="0" applyBorder="1" applyAlignment="1" applyProtection="0">
      <alignment vertical="top" wrapText="1"/>
    </xf>
    <xf numFmtId="0" fontId="17" fillId="2" borderId="8" applyNumberFormat="0" applyFont="1" applyFill="1" applyBorder="1" applyAlignment="1" applyProtection="0">
      <alignment vertical="top" wrapText="1"/>
    </xf>
    <xf numFmtId="0" fontId="19" fillId="2" borderId="8" applyNumberFormat="0" applyFont="1" applyFill="1" applyBorder="1" applyAlignment="1" applyProtection="0">
      <alignment vertical="top" wrapText="1"/>
    </xf>
    <xf numFmtId="49" fontId="20" fillId="2" borderId="8" applyNumberFormat="1" applyFont="1" applyFill="1" applyBorder="1" applyAlignment="1" applyProtection="0">
      <alignment vertical="top" wrapText="1"/>
    </xf>
    <xf numFmtId="49" fontId="18" fillId="2" borderId="8" applyNumberFormat="1" applyFont="1" applyFill="1" applyBorder="1" applyAlignment="1" applyProtection="0">
      <alignment vertical="top" wrapText="1"/>
    </xf>
    <xf numFmtId="1" fontId="16" borderId="7" applyNumberFormat="1" applyFont="1" applyFill="0" applyBorder="1" applyAlignment="1" applyProtection="0">
      <alignment vertical="top" wrapText="1"/>
    </xf>
    <xf numFmtId="49" fontId="16" fillId="2" borderId="7" applyNumberFormat="1" applyFont="1" applyFill="1" applyBorder="1" applyAlignment="1" applyProtection="0">
      <alignment horizontal="center" vertical="top" wrapText="1"/>
    </xf>
    <xf numFmtId="49" fontId="16" fillId="2" borderId="8" applyNumberFormat="1" applyFont="1" applyFill="1" applyBorder="1" applyAlignment="1" applyProtection="0">
      <alignment horizontal="center" vertical="top" wrapText="1"/>
    </xf>
    <xf numFmtId="49" fontId="17" fillId="2" borderId="8" applyNumberFormat="1" applyFont="1" applyFill="1" applyBorder="1" applyAlignment="1" applyProtection="0">
      <alignment horizontal="center" vertical="top" wrapText="1"/>
    </xf>
    <xf numFmtId="49" fontId="19" fillId="2" borderId="8" applyNumberFormat="1" applyFont="1" applyFill="1" applyBorder="1" applyAlignment="1" applyProtection="0">
      <alignment horizontal="center" vertical="top" wrapText="1"/>
    </xf>
    <xf numFmtId="49" fontId="20" fillId="2" borderId="8" applyNumberFormat="1" applyFont="1" applyFill="1" applyBorder="1" applyAlignment="1" applyProtection="0">
      <alignment horizontal="center" vertical="top" wrapText="1"/>
    </xf>
    <xf numFmtId="49" fontId="18" fillId="2" borderId="8" applyNumberFormat="1" applyFont="1" applyFill="1" applyBorder="1" applyAlignment="1" applyProtection="0">
      <alignment horizontal="center" vertical="top" wrapText="1"/>
    </xf>
    <xf numFmtId="0" fontId="16" fillId="3" borderId="6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5" borderId="6" applyNumberFormat="1" applyFont="1" applyFill="0" applyBorder="1" applyAlignment="1" applyProtection="0">
      <alignment vertical="top" wrapText="1"/>
    </xf>
    <xf numFmtId="0" fontId="16" borderId="7" applyNumberFormat="0" applyFont="1" applyFill="0" applyBorder="1" applyAlignment="1" applyProtection="0">
      <alignment vertical="top" wrapText="1"/>
    </xf>
    <xf numFmtId="0" fontId="16" borderId="7" applyNumberFormat="1" applyFont="1" applyFill="0" applyBorder="1" applyAlignment="1" applyProtection="0">
      <alignment horizontal="right" vertical="top" wrapText="1"/>
    </xf>
    <xf numFmtId="60" fontId="16" borderId="8" applyNumberFormat="1" applyFont="1" applyFill="0" applyBorder="1" applyAlignment="1" applyProtection="0">
      <alignment horizontal="right" vertical="top" wrapText="1"/>
    </xf>
    <xf numFmtId="0" fontId="16" borderId="8" applyNumberFormat="1" applyFont="1" applyFill="0" applyBorder="1" applyAlignment="1" applyProtection="0">
      <alignment horizontal="right" vertical="top" wrapText="1"/>
    </xf>
    <xf numFmtId="1" fontId="17" borderId="8" applyNumberFormat="1" applyFont="1" applyFill="0" applyBorder="1" applyAlignment="1" applyProtection="0">
      <alignment horizontal="right" vertical="top" wrapText="1"/>
    </xf>
    <xf numFmtId="1" fontId="19" borderId="8" applyNumberFormat="1" applyFont="1" applyFill="0" applyBorder="1" applyAlignment="1" applyProtection="0">
      <alignment horizontal="right" vertical="top" wrapText="1"/>
    </xf>
    <xf numFmtId="2" fontId="20" borderId="8" applyNumberFormat="1" applyFont="1" applyFill="0" applyBorder="1" applyAlignment="1" applyProtection="0">
      <alignment horizontal="right" vertical="top" wrapText="1"/>
    </xf>
    <xf numFmtId="2" fontId="18" borderId="8" applyNumberFormat="1" applyFont="1" applyFill="0" applyBorder="1" applyAlignment="1" applyProtection="0">
      <alignment horizontal="right" vertical="top" wrapText="1"/>
    </xf>
    <xf numFmtId="2" fontId="16" borderId="8" applyNumberFormat="1" applyFont="1" applyFill="0" applyBorder="1" applyAlignment="1" applyProtection="0">
      <alignment horizontal="right" vertical="top" wrapText="1"/>
    </xf>
    <xf numFmtId="0" fontId="16" fillId="2" borderId="7" applyNumberFormat="1" applyFont="1" applyFill="1" applyBorder="1" applyAlignment="1" applyProtection="0">
      <alignment horizontal="right" vertical="top" wrapText="1"/>
    </xf>
    <xf numFmtId="60" fontId="16" fillId="2" borderId="8" applyNumberFormat="1" applyFont="1" applyFill="1" applyBorder="1" applyAlignment="1" applyProtection="0">
      <alignment horizontal="right" vertical="top" wrapText="1"/>
    </xf>
    <xf numFmtId="1" fontId="16" fillId="2" borderId="8" applyNumberFormat="1" applyFont="1" applyFill="1" applyBorder="1" applyAlignment="1" applyProtection="0">
      <alignment horizontal="right" vertical="top" wrapText="1"/>
    </xf>
    <xf numFmtId="1" fontId="17" fillId="2" borderId="8" applyNumberFormat="1" applyFont="1" applyFill="1" applyBorder="1" applyAlignment="1" applyProtection="0">
      <alignment horizontal="right" vertical="top" wrapText="1"/>
    </xf>
    <xf numFmtId="1" fontId="19" fillId="2" borderId="8" applyNumberFormat="1" applyFont="1" applyFill="1" applyBorder="1" applyAlignment="1" applyProtection="0">
      <alignment horizontal="right" vertical="top" wrapText="1"/>
    </xf>
    <xf numFmtId="2" fontId="20" fillId="2" borderId="8" applyNumberFormat="1" applyFont="1" applyFill="1" applyBorder="1" applyAlignment="1" applyProtection="0">
      <alignment horizontal="right" vertical="top" wrapText="1"/>
    </xf>
    <xf numFmtId="2" fontId="18" fillId="2" borderId="8" applyNumberFormat="1" applyFont="1" applyFill="1" applyBorder="1" applyAlignment="1" applyProtection="0">
      <alignment horizontal="right" vertical="top" wrapText="1"/>
    </xf>
    <xf numFmtId="2" fontId="16" fillId="2" borderId="8" applyNumberFormat="1" applyFont="1" applyFill="1" applyBorder="1" applyAlignment="1" applyProtection="0">
      <alignment horizontal="righ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6d6d6"/>
      <rgbColor rgb="ff578625"/>
      <rgbColor rgb="ffd17e14"/>
      <rgbColor rgb="ff6b2085"/>
      <rgbColor rgb="ffff2c21"/>
      <rgbColor rgb="ffa5a5a5"/>
      <rgbColor rgb="ff3f3f3f"/>
      <rgbColor rgb="fff4f4f4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137"/>
  <sheetViews>
    <sheetView workbookViewId="0" showGridLines="0" defaultGridColor="1"/>
  </sheetViews>
  <sheetFormatPr defaultColWidth="8.4388" defaultRowHeight="13.9" customHeight="1" outlineLevelRow="0" outlineLevelCol="0"/>
  <cols>
    <col min="1" max="1" width="16.1406" style="1" customWidth="1"/>
    <col min="2" max="2" width="7.85156" style="1" customWidth="1"/>
    <col min="3" max="3" width="7.67188" style="1" customWidth="1"/>
    <col min="4" max="4" width="8.22656" style="1" customWidth="1"/>
    <col min="5" max="5" width="8.6875" style="1" customWidth="1"/>
    <col min="6" max="6" width="8.35156" style="1" customWidth="1"/>
    <col min="7" max="7" width="7.85156" style="1" customWidth="1"/>
    <col min="8" max="8" width="7.84375" style="1" customWidth="1"/>
    <col min="9" max="9" width="7.5" style="1" customWidth="1"/>
    <col min="10" max="10" width="5.25" style="1" customWidth="1"/>
    <col min="11" max="11" width="5.25" style="1" customWidth="1"/>
    <col min="12" max="12" width="4.92188" style="1" customWidth="1"/>
    <col min="13" max="13" width="4.92188" style="1" customWidth="1"/>
    <col min="14" max="14" width="4.38281" style="1" customWidth="1"/>
    <col min="15" max="15" width="3.67188" style="1" customWidth="1"/>
    <col min="16" max="256" width="8.4375" style="1" customWidth="1"/>
  </cols>
  <sheetData>
    <row r="1" ht="13" customHeight="1">
      <c r="A1" t="s" s="2">
        <v>0</v>
      </c>
      <c r="B1" s="3"/>
      <c r="C1" s="3"/>
      <c r="D1" s="3"/>
      <c r="E1" s="3"/>
      <c r="F1" s="4"/>
      <c r="G1" s="4"/>
      <c r="H1" s="5"/>
      <c r="I1" s="5"/>
      <c r="J1" s="6"/>
      <c r="K1" s="6"/>
      <c r="L1" s="6"/>
      <c r="M1" s="7"/>
      <c r="N1" s="7"/>
      <c r="O1" s="8"/>
    </row>
    <row r="2" ht="13" customHeight="1">
      <c r="A2" t="s" s="2">
        <v>1</v>
      </c>
      <c r="B2" s="3"/>
      <c r="C2" s="3"/>
      <c r="D2" s="3"/>
      <c r="E2" t="s" s="2">
        <v>2</v>
      </c>
      <c r="F2" s="9"/>
      <c r="G2" s="4"/>
      <c r="H2" s="5"/>
      <c r="I2" s="5"/>
      <c r="J2" s="6"/>
      <c r="K2" s="6"/>
      <c r="L2" s="6"/>
      <c r="M2" s="7"/>
      <c r="N2" s="7"/>
      <c r="O2" s="8"/>
    </row>
    <row r="3" ht="13" customHeight="1">
      <c r="A3" t="s" s="10">
        <v>3</v>
      </c>
      <c r="B3" s="11">
        <v>43088</v>
      </c>
      <c r="C3" t="s" s="10">
        <v>4</v>
      </c>
      <c r="D3" s="12"/>
      <c r="E3" t="s" s="10">
        <v>5</v>
      </c>
      <c r="F3" s="9">
        <f>SUM(6.673*10^-11)</f>
        <v>6.673e-11</v>
      </c>
      <c r="G3" s="4"/>
      <c r="H3" s="5"/>
      <c r="I3" s="5"/>
      <c r="J3" s="6"/>
      <c r="K3" s="6"/>
      <c r="L3" s="6"/>
      <c r="M3" s="7"/>
      <c r="N3" s="7"/>
      <c r="O3" s="8"/>
    </row>
    <row r="4" ht="13" customHeight="1">
      <c r="A4" t="s" s="10">
        <v>6</v>
      </c>
      <c r="B4" s="11">
        <v>1080000</v>
      </c>
      <c r="C4" t="s" s="10">
        <v>4</v>
      </c>
      <c r="D4" s="12"/>
      <c r="E4" t="s" s="10">
        <v>7</v>
      </c>
      <c r="F4" s="9">
        <f>SUM(5.98*10^24)</f>
        <v>5.980000000000001e+24</v>
      </c>
      <c r="G4" t="s" s="10">
        <v>4</v>
      </c>
      <c r="H4" s="5"/>
      <c r="I4" s="5"/>
      <c r="J4" s="6"/>
      <c r="K4" s="6"/>
      <c r="L4" s="6"/>
      <c r="M4" s="7"/>
      <c r="N4" s="7"/>
      <c r="O4" s="8"/>
    </row>
    <row r="5" ht="13" customHeight="1">
      <c r="A5" t="s" s="13">
        <v>8</v>
      </c>
      <c r="B5" s="14">
        <v>130000</v>
      </c>
      <c r="C5" t="s" s="13">
        <v>4</v>
      </c>
      <c r="D5" s="15"/>
      <c r="E5" t="s" s="13">
        <v>9</v>
      </c>
      <c r="F5" s="16">
        <v>9.81</v>
      </c>
      <c r="G5" t="s" s="13">
        <v>10</v>
      </c>
      <c r="H5" s="17"/>
      <c r="I5" s="17"/>
      <c r="J5" s="18"/>
      <c r="K5" s="18"/>
      <c r="L5" s="18"/>
      <c r="M5" s="19"/>
      <c r="N5" s="19"/>
      <c r="O5" s="20"/>
    </row>
    <row r="6" ht="13" customHeight="1">
      <c r="A6" t="s" s="13">
        <v>11</v>
      </c>
      <c r="B6" s="14">
        <v>11000</v>
      </c>
      <c r="C6" t="s" s="13">
        <v>4</v>
      </c>
      <c r="D6" s="15"/>
      <c r="E6" t="s" s="13">
        <v>12</v>
      </c>
      <c r="F6" s="21">
        <f>SUM(6.378*10^6)</f>
        <v>6378000</v>
      </c>
      <c r="G6" t="s" s="13">
        <v>13</v>
      </c>
      <c r="H6" s="17"/>
      <c r="I6" s="17"/>
      <c r="J6" s="18"/>
      <c r="K6" s="18"/>
      <c r="L6" s="18"/>
      <c r="M6" s="19"/>
      <c r="N6" s="19"/>
      <c r="O6" s="20"/>
    </row>
    <row r="7" ht="13" customHeight="1">
      <c r="A7" t="s" s="13">
        <v>14</v>
      </c>
      <c r="B7" s="14">
        <v>52500</v>
      </c>
      <c r="C7" t="s" s="13">
        <v>4</v>
      </c>
      <c r="D7" s="15"/>
      <c r="E7" s="15"/>
      <c r="F7" s="15"/>
      <c r="G7" s="15"/>
      <c r="H7" s="17"/>
      <c r="I7" s="17"/>
      <c r="J7" s="18"/>
      <c r="K7" s="18"/>
      <c r="L7" s="18"/>
      <c r="M7" s="19"/>
      <c r="N7" s="19"/>
      <c r="O7" s="20"/>
    </row>
    <row r="8" ht="23" customHeight="1">
      <c r="A8" t="s" s="13">
        <v>15</v>
      </c>
      <c r="B8" s="14">
        <v>1866000</v>
      </c>
      <c r="C8" t="s" s="13">
        <v>4</v>
      </c>
      <c r="D8" s="15"/>
      <c r="E8" s="15"/>
      <c r="F8" s="15"/>
      <c r="G8" s="15"/>
      <c r="H8" s="17"/>
      <c r="I8" s="17"/>
      <c r="J8" s="18"/>
      <c r="K8" s="18"/>
      <c r="L8" s="18"/>
      <c r="M8" s="19"/>
      <c r="N8" s="19"/>
      <c r="O8" s="20"/>
    </row>
    <row r="9" ht="13" customHeight="1">
      <c r="A9" t="s" s="22">
        <v>16</v>
      </c>
      <c r="B9" t="s" s="22">
        <v>17</v>
      </c>
      <c r="C9" t="s" s="22">
        <v>18</v>
      </c>
      <c r="D9" s="23"/>
      <c r="E9" t="s" s="22">
        <v>19</v>
      </c>
      <c r="F9" s="15"/>
      <c r="G9" s="21"/>
      <c r="H9" s="17"/>
      <c r="I9" s="17"/>
      <c r="J9" s="18"/>
      <c r="K9" s="18"/>
      <c r="L9" s="18"/>
      <c r="M9" s="19"/>
      <c r="N9" s="19"/>
      <c r="O9" s="20"/>
    </row>
    <row r="10" ht="23" customHeight="1">
      <c r="A10" t="s" s="13">
        <v>20</v>
      </c>
      <c r="B10" s="14">
        <v>2560</v>
      </c>
      <c r="C10" s="14">
        <v>4191</v>
      </c>
      <c r="D10" s="15"/>
      <c r="E10" s="14">
        <f>SUM((B10*B12)+(C10*C12))</f>
        <v>18622</v>
      </c>
      <c r="F10" t="s" s="13">
        <v>21</v>
      </c>
      <c r="G10" s="21"/>
      <c r="H10" s="17"/>
      <c r="I10" s="17"/>
      <c r="J10" s="18"/>
      <c r="K10" s="18"/>
      <c r="L10" s="18"/>
      <c r="M10" s="19"/>
      <c r="N10" s="19"/>
      <c r="O10" s="20"/>
    </row>
    <row r="11" ht="23" customHeight="1">
      <c r="A11" t="s" s="13">
        <v>22</v>
      </c>
      <c r="B11" s="14">
        <v>315</v>
      </c>
      <c r="C11" s="14">
        <v>269</v>
      </c>
      <c r="D11" s="15"/>
      <c r="E11" s="14">
        <f>SUM((B15+C15)/(9.81*((B10*B12)+(C10*C12))))</f>
        <v>294.2948125872624</v>
      </c>
      <c r="F11" s="21"/>
      <c r="G11" s="21"/>
      <c r="H11" s="17"/>
      <c r="I11" s="17"/>
      <c r="J11" s="18"/>
      <c r="K11" s="18"/>
      <c r="L11" s="18"/>
      <c r="M11" s="19"/>
      <c r="N11" s="24"/>
      <c r="O11" s="20"/>
    </row>
    <row r="12" ht="13" customHeight="1">
      <c r="A12" t="s" s="13">
        <v>23</v>
      </c>
      <c r="B12" s="14">
        <v>4</v>
      </c>
      <c r="C12" s="14">
        <v>2</v>
      </c>
      <c r="D12" s="15"/>
      <c r="E12" s="14">
        <v>6</v>
      </c>
      <c r="F12" t="s" s="13">
        <v>21</v>
      </c>
      <c r="G12" t="s" s="13">
        <v>21</v>
      </c>
      <c r="H12" s="17"/>
      <c r="I12" s="17"/>
      <c r="J12" s="18"/>
      <c r="K12" s="18"/>
      <c r="L12" s="18"/>
      <c r="M12" s="19"/>
      <c r="N12" s="24"/>
      <c r="O12" s="20"/>
    </row>
    <row r="13" ht="23" customHeight="1">
      <c r="A13" t="s" s="13">
        <v>24</v>
      </c>
      <c r="B13" s="14">
        <f>SUM(B11*9.81)</f>
        <v>3090.15</v>
      </c>
      <c r="C13" s="14">
        <f>SUM(C11*9.81)</f>
        <v>2638.89</v>
      </c>
      <c r="D13" s="15"/>
      <c r="E13" t="s" s="13">
        <v>21</v>
      </c>
      <c r="F13" s="21"/>
      <c r="G13" s="21"/>
      <c r="H13" s="17"/>
      <c r="I13" s="17"/>
      <c r="J13" s="18"/>
      <c r="K13" s="18"/>
      <c r="L13" s="18"/>
      <c r="M13" s="19"/>
      <c r="N13" s="24"/>
      <c r="O13" s="20"/>
    </row>
    <row r="14" ht="13" customHeight="1">
      <c r="A14" t="s" s="10">
        <v>25</v>
      </c>
      <c r="B14" s="4">
        <f>SUM(B11*B10*9.81)</f>
        <v>7910784</v>
      </c>
      <c r="C14" s="4">
        <f>SUM(C11*C10*9.81)</f>
        <v>11059587.99</v>
      </c>
      <c r="D14" s="12"/>
      <c r="E14" s="12"/>
      <c r="F14" s="4"/>
      <c r="G14" s="4"/>
      <c r="H14" s="5"/>
      <c r="I14" s="5"/>
      <c r="J14" s="6"/>
      <c r="K14" s="6"/>
      <c r="L14" s="6"/>
      <c r="M14" s="7"/>
      <c r="N14" s="25"/>
      <c r="O14" s="8"/>
    </row>
    <row r="15" ht="13" customHeight="1">
      <c r="A15" t="s" s="10">
        <v>26</v>
      </c>
      <c r="B15" s="4">
        <f>SUM(B14*B12)</f>
        <v>31643136</v>
      </c>
      <c r="C15" s="4">
        <f>SUM(C14*C12)</f>
        <v>22119175.98</v>
      </c>
      <c r="D15" s="12"/>
      <c r="E15" s="4">
        <f>SUM(B15+C15)</f>
        <v>53762311.98</v>
      </c>
      <c r="F15" s="4"/>
      <c r="G15" s="4"/>
      <c r="H15" s="5"/>
      <c r="I15" s="5"/>
      <c r="J15" s="6"/>
      <c r="K15" s="6"/>
      <c r="L15" s="6"/>
      <c r="M15" s="7"/>
      <c r="N15" s="7"/>
      <c r="O15" s="8"/>
    </row>
    <row r="16" ht="23" customHeight="1">
      <c r="A16" t="s" s="26">
        <v>27</v>
      </c>
      <c r="B16" t="s" s="26">
        <v>28</v>
      </c>
      <c r="C16" t="s" s="26">
        <v>29</v>
      </c>
      <c r="D16" t="s" s="26">
        <v>30</v>
      </c>
      <c r="E16" t="s" s="26">
        <v>31</v>
      </c>
      <c r="F16" t="s" s="26">
        <v>32</v>
      </c>
      <c r="G16" t="s" s="27">
        <v>33</v>
      </c>
      <c r="H16" t="s" s="27">
        <v>34</v>
      </c>
      <c r="I16" t="s" s="28">
        <v>35</v>
      </c>
      <c r="J16" t="s" s="28">
        <v>36</v>
      </c>
      <c r="K16" t="s" s="28">
        <v>37</v>
      </c>
      <c r="L16" t="s" s="29">
        <v>38</v>
      </c>
      <c r="M16" t="s" s="29">
        <v>39</v>
      </c>
      <c r="N16" t="s" s="30">
        <v>40</v>
      </c>
      <c r="O16" t="s" s="26">
        <v>9</v>
      </c>
    </row>
    <row r="17" ht="13" customHeight="1">
      <c r="A17" s="4">
        <v>0</v>
      </c>
      <c r="B17" s="31">
        <v>0</v>
      </c>
      <c r="C17" s="31">
        <v>89.98999999999999</v>
      </c>
      <c r="D17" s="4">
        <v>0</v>
      </c>
      <c r="E17" s="4">
        <f>SUM(B8)</f>
        <v>1866000</v>
      </c>
      <c r="F17" s="4">
        <f>SUM(E17+$B$3+$B$6+$B$4+$B$5+$B$7)</f>
        <v>3182588</v>
      </c>
      <c r="G17" s="5">
        <f>SUM(COS(RADIANS(C17)))*D17</f>
        <v>0</v>
      </c>
      <c r="H17" s="5">
        <v>0</v>
      </c>
      <c r="I17" s="6">
        <v>465</v>
      </c>
      <c r="J17" s="6">
        <v>0</v>
      </c>
      <c r="K17" s="6">
        <f>SUM(SQRT((I17^2)+(J17^2)))</f>
        <v>465</v>
      </c>
      <c r="L17" s="7">
        <v>0</v>
      </c>
      <c r="M17" s="7">
        <v>0</v>
      </c>
      <c r="N17" s="8">
        <v>1</v>
      </c>
      <c r="O17" s="31">
        <f>SUM(F5)</f>
        <v>9.81</v>
      </c>
    </row>
    <row r="18" ht="13" customHeight="1">
      <c r="A18" s="4">
        <f>SUM(A17+1)</f>
        <v>1</v>
      </c>
      <c r="B18" s="31">
        <v>1</v>
      </c>
      <c r="C18" s="31">
        <v>88</v>
      </c>
      <c r="D18" s="4">
        <f>SUM($B$15*B18)+$C$15</f>
        <v>53762311.98</v>
      </c>
      <c r="E18" s="4">
        <f>SUM(E17-(($B$10*$B$12*B18)))</f>
        <v>1855760</v>
      </c>
      <c r="F18" s="4">
        <f>SUM(E18+$B$3+$B$6+$B$4+$B$5+$B$7)-($C$10*$C$12)</f>
        <v>3163966</v>
      </c>
      <c r="G18" s="5">
        <f>SUM(COS(RADIANS(C18)))*D18</f>
        <v>1876277.629664844</v>
      </c>
      <c r="H18" s="5">
        <f>SUM((COS(RADIANS((90-C18)))*D18)-(F18*O18))</f>
        <v>22692179.03846472</v>
      </c>
      <c r="I18" s="6">
        <f>G18/F18+I17</f>
        <v>465.5930144728688</v>
      </c>
      <c r="J18" s="6">
        <f>SUM(H18/F18)+J17</f>
        <v>7.172067916805908</v>
      </c>
      <c r="K18" s="6">
        <f>SUM(SQRT((I18^2)+(J18^2)))</f>
        <v>465.6482510266052</v>
      </c>
      <c r="L18" s="7">
        <f>SUM((I18/1000)+L17)</f>
        <v>0.4655930144728688</v>
      </c>
      <c r="M18" s="7">
        <f>SUM((J18/1000)+M17)</f>
        <v>0.007172067916805908</v>
      </c>
      <c r="N18" s="8">
        <f>SUM(((K18-K17))/O17)+1</f>
        <v>1.066080634720202</v>
      </c>
      <c r="O18" s="31">
        <f>SUM(($F$3*$F$4)/((POWER(($F$6+(M17*1000)),2))))</f>
        <v>9.809644728700031</v>
      </c>
    </row>
    <row r="19" ht="13" customHeight="1">
      <c r="A19" s="4">
        <f>SUM(A18+1)</f>
        <v>2</v>
      </c>
      <c r="B19" s="31">
        <v>1</v>
      </c>
      <c r="C19" s="31">
        <v>86</v>
      </c>
      <c r="D19" s="4">
        <f>SUM($B$15*B19)+$C$15</f>
        <v>53762311.98</v>
      </c>
      <c r="E19" s="4">
        <f>SUM(E18-(($B$10*$B$12*B19)))</f>
        <v>1845520</v>
      </c>
      <c r="F19" s="4">
        <f>SUM(E19+$B$3+$B$6+$B$4+$B$5+$B$7)-($C$10*$C$12)</f>
        <v>3153726</v>
      </c>
      <c r="G19" s="5">
        <f>SUM(COS(RADIANS(C19)))*D19</f>
        <v>3750269.30405634</v>
      </c>
      <c r="H19" s="5">
        <f>SUM((COS(RADIANS((90-C19)))*D19)-(F19*O19))</f>
        <v>22694487.63554582</v>
      </c>
      <c r="I19" s="6">
        <f>G19/F19+I18</f>
        <v>466.782169556112</v>
      </c>
      <c r="J19" s="6">
        <f>SUM(H19/F19)+J18</f>
        <v>14.36815522291488</v>
      </c>
      <c r="K19" s="6">
        <f>SUM(SQRT((I19^2)+(J19^2)))</f>
        <v>467.0032523441574</v>
      </c>
      <c r="L19" s="7">
        <f>SUM((I19/1000)+L18)</f>
        <v>0.9323751840289808</v>
      </c>
      <c r="M19" s="7">
        <f>SUM((J19/1000)+M18)</f>
        <v>0.02154022313972079</v>
      </c>
      <c r="N19" s="8">
        <f>SUM(((K19-K18))/O18)+1</f>
        <v>1.138129499592159</v>
      </c>
      <c r="O19" s="31">
        <f>SUM(($F$3*$F$4)/((POWER(($F$6+(M18*1000)),2))))</f>
        <v>9.809622666824971</v>
      </c>
    </row>
    <row r="20" ht="13" customHeight="1">
      <c r="A20" s="4">
        <f>SUM(A19+1)</f>
        <v>3</v>
      </c>
      <c r="B20" s="31">
        <v>1</v>
      </c>
      <c r="C20" s="31">
        <v>84</v>
      </c>
      <c r="D20" s="4">
        <f>SUM($B$15*B20)+$C$15</f>
        <v>53762311.98</v>
      </c>
      <c r="E20" s="4">
        <f>SUM(E19-(($B$10*$B$12*B20)))</f>
        <v>1835280</v>
      </c>
      <c r="F20" s="4">
        <f>SUM(E20+$B$3+$B$6+$B$4+$B$5+$B$7)-($C$10*$C$12)</f>
        <v>3143486</v>
      </c>
      <c r="G20" s="5">
        <f>SUM(COS(RADIANS(C20)))*D20</f>
        <v>5619691.852985555</v>
      </c>
      <c r="H20" s="5">
        <f>SUM((COS(RADIANS((90-C20)))*D20)-(F20*O20))</f>
        <v>22631523.82522845</v>
      </c>
      <c r="I20" s="6">
        <f>G20/F20+I19</f>
        <v>468.5698956197832</v>
      </c>
      <c r="J20" s="6">
        <f>SUM(H20/F20)+J19</f>
        <v>21.56765406758237</v>
      </c>
      <c r="K20" s="6">
        <f>SUM(SQRT((I20^2)+(J20^2)))</f>
        <v>469.0659983233846</v>
      </c>
      <c r="L20" s="7">
        <f>SUM((I20/1000)+L19)</f>
        <v>1.400945079648764</v>
      </c>
      <c r="M20" s="7">
        <f>SUM((J20/1000)+M19)</f>
        <v>0.04310787720730316</v>
      </c>
      <c r="N20" s="8">
        <f>SUM(((K20-K19))/O19)+1</f>
        <v>1.210277810807461</v>
      </c>
      <c r="O20" s="31">
        <f>SUM(($F$3*$F$4)/((POWER(($F$6+(M19*1000)),2))))</f>
        <v>9.809578469413125</v>
      </c>
    </row>
    <row r="21" ht="13" customHeight="1">
      <c r="A21" s="4">
        <f>SUM(A20+1)</f>
        <v>4</v>
      </c>
      <c r="B21" s="31">
        <v>1</v>
      </c>
      <c r="C21" s="31">
        <v>82</v>
      </c>
      <c r="D21" s="4">
        <f>SUM($B$15*B21)+$C$15</f>
        <v>53762311.98</v>
      </c>
      <c r="E21" s="4">
        <f>SUM(E20-(($B$10*$B$12*B21)))</f>
        <v>1825040</v>
      </c>
      <c r="F21" s="4">
        <f>SUM(E21+$B$3+$B$6+$B$4+$B$5+$B$7)-($C$10*$C$12)</f>
        <v>3133246</v>
      </c>
      <c r="G21" s="5">
        <f>SUM(COS(RADIANS(C21)))*D21</f>
        <v>7482267.673039078</v>
      </c>
      <c r="H21" s="5">
        <f>SUM((COS(RADIANS((90-C21)))*D21)-(F21*O21))</f>
        <v>22503486.22346163</v>
      </c>
      <c r="I21" s="6">
        <f>G21/F21+I20</f>
        <v>470.9579199476014</v>
      </c>
      <c r="J21" s="6">
        <f>SUM(H21/F21)+J20</f>
        <v>28.74981793963763</v>
      </c>
      <c r="K21" s="6">
        <f>SUM(SQRT((I21^2)+(J21^2)))</f>
        <v>471.8346261063654</v>
      </c>
      <c r="L21" s="7">
        <f>SUM((I21/1000)+L20)</f>
        <v>1.871902999596365</v>
      </c>
      <c r="M21" s="7">
        <f>SUM((J21/1000)+M20)</f>
        <v>0.07185769514694079</v>
      </c>
      <c r="N21" s="8">
        <f>SUM(((K21-K20))/O20)+1</f>
        <v>1.282237181914962</v>
      </c>
      <c r="O21" s="31">
        <f>SUM(($F$3*$F$4)/((POWER(($F$6+(M20*1000)),2))))</f>
        <v>9.8095121264193</v>
      </c>
    </row>
    <row r="22" ht="13" customHeight="1">
      <c r="A22" s="4">
        <f>SUM(A21+1)</f>
        <v>5</v>
      </c>
      <c r="B22" s="31">
        <v>1</v>
      </c>
      <c r="C22" s="31">
        <v>80</v>
      </c>
      <c r="D22" s="4">
        <f>SUM($B$15*B22)+$C$15</f>
        <v>53762311.98</v>
      </c>
      <c r="E22" s="4">
        <f>SUM(E21-(($B$10*$B$12*B22)))</f>
        <v>1814800</v>
      </c>
      <c r="F22" s="4">
        <f>SUM(E22+$B$3+$B$6+$B$4+$B$5+$B$7)-($C$10*$C$12)</f>
        <v>3123006</v>
      </c>
      <c r="G22" s="5">
        <f>SUM(COS(RADIANS(C22)))*D22</f>
        <v>9335727.502487982</v>
      </c>
      <c r="H22" s="5">
        <f>SUM((COS(RADIANS((90-C22)))*D22)-(F22*O22))</f>
        <v>22310652.61160798</v>
      </c>
      <c r="I22" s="6">
        <f>G22/F22+I21</f>
        <v>473.9472601866173</v>
      </c>
      <c r="J22" s="6">
        <f>SUM(H22/F22)+J21</f>
        <v>35.89378519798039</v>
      </c>
      <c r="K22" s="6">
        <f>SUM(SQRT((I22^2)+(J22^2)))</f>
        <v>475.3045016136917</v>
      </c>
      <c r="L22" s="7">
        <f>SUM((I22/1000)+L21)</f>
        <v>2.345850259782982</v>
      </c>
      <c r="M22" s="7">
        <f>SUM((J22/1000)+M21)</f>
        <v>0.1077514803449212</v>
      </c>
      <c r="N22" s="8">
        <f>SUM(((K22-K21))/O21)+1</f>
        <v>1.35372559436275</v>
      </c>
      <c r="O22" s="31">
        <f>SUM(($F$3*$F$4)/((POWER(($F$6+(M21*1000)),2))))</f>
        <v>9.809423691839573</v>
      </c>
    </row>
    <row r="23" ht="13" customHeight="1">
      <c r="A23" s="4">
        <f>SUM(A22+1)</f>
        <v>6</v>
      </c>
      <c r="B23" s="31">
        <v>1</v>
      </c>
      <c r="C23" s="31">
        <v>78</v>
      </c>
      <c r="D23" s="4">
        <f>SUM($B$15*B23)+$C$15</f>
        <v>53762311.98</v>
      </c>
      <c r="E23" s="4">
        <f>SUM(E22-(($B$10*$B$12*B23)))</f>
        <v>1804560</v>
      </c>
      <c r="F23" s="4">
        <f>SUM(E23+$B$3+$B$6+$B$4+$B$5+$B$7)-($C$10*$C$12)</f>
        <v>3112766</v>
      </c>
      <c r="G23" s="5">
        <f>SUM(COS(RADIANS(C23)))*D23</f>
        <v>11177813.18603369</v>
      </c>
      <c r="H23" s="5">
        <f>SUM((COS(RADIANS((90-C23)))*D23)-(F23*O23))</f>
        <v>22053379.59916786</v>
      </c>
      <c r="I23" s="6">
        <f>G23/F23+I22</f>
        <v>477.5382185773327</v>
      </c>
      <c r="J23" s="6">
        <f>SUM(H23/F23)+J22</f>
        <v>42.97860288076408</v>
      </c>
      <c r="K23" s="6">
        <f>SUM(SQRT((I23^2)+(J23^2)))</f>
        <v>479.4683623635607</v>
      </c>
      <c r="L23" s="7">
        <f>SUM((I23/1000)+L22)</f>
        <v>2.823388478360315</v>
      </c>
      <c r="M23" s="7">
        <f>SUM((J23/1000)+M22)</f>
        <v>0.1507300832256853</v>
      </c>
      <c r="N23" s="8">
        <f>SUM(((K23-K22))/O22)+1</f>
        <v>1.424475573762086</v>
      </c>
      <c r="O23" s="31">
        <f>SUM(($F$3*$F$4)/((POWER(($F$6+(M22*1000)),2))))</f>
        <v>9.809313284060377</v>
      </c>
    </row>
    <row r="24" ht="13" customHeight="1">
      <c r="A24" s="4">
        <f>SUM(A23+1)</f>
        <v>7</v>
      </c>
      <c r="B24" s="31">
        <v>1</v>
      </c>
      <c r="C24" s="31">
        <v>76</v>
      </c>
      <c r="D24" s="4">
        <f>SUM($B$15*B24)+$C$15</f>
        <v>53762311.98</v>
      </c>
      <c r="E24" s="4">
        <f>SUM(E23-(($B$10*$B$12*B24)))</f>
        <v>1794320</v>
      </c>
      <c r="F24" s="4">
        <f>SUM(E24+$B$3+$B$6+$B$4+$B$5+$B$7)-($C$10*$C$12)</f>
        <v>3102526</v>
      </c>
      <c r="G24" s="5">
        <f>SUM(COS(RADIANS(C24)))*D24</f>
        <v>13006280.42602232</v>
      </c>
      <c r="H24" s="5">
        <f>SUM((COS(RADIANS((90-C24)))*D24)-(F24*O24))</f>
        <v>21732102.19048101</v>
      </c>
      <c r="I24" s="6">
        <f>G24/F24+I23</f>
        <v>481.7303769753678</v>
      </c>
      <c r="J24" s="6">
        <f>SUM(H24/F24)+J23</f>
        <v>49.98325076783449</v>
      </c>
      <c r="K24" s="6">
        <f>SUM(SQRT((I24^2)+(J24^2)))</f>
        <v>484.316509586603</v>
      </c>
      <c r="L24" s="7">
        <f>SUM((I24/1000)+L23)</f>
        <v>3.305118855335683</v>
      </c>
      <c r="M24" s="7">
        <f>SUM((J24/1000)+M23)</f>
        <v>0.2007133339935198</v>
      </c>
      <c r="N24" s="8">
        <f>SUM(((K24-K23))/O23)+1</f>
        <v>1.494239207439765</v>
      </c>
      <c r="O24" s="31">
        <f>SUM(($F$3*$F$4)/((POWER(($F$6+(M23*1000)),2))))</f>
        <v>9.809181086131044</v>
      </c>
    </row>
    <row r="25" ht="13" customHeight="1">
      <c r="A25" s="4">
        <f>SUM(A24+1)</f>
        <v>8</v>
      </c>
      <c r="B25" s="31">
        <v>1</v>
      </c>
      <c r="C25" s="31">
        <v>74</v>
      </c>
      <c r="D25" s="4">
        <f>SUM($B$15*B25)+$C$15</f>
        <v>53762311.98</v>
      </c>
      <c r="E25" s="4">
        <f>SUM(E24-(($B$10*$B$12*B25)))</f>
        <v>1784080</v>
      </c>
      <c r="F25" s="4">
        <f>SUM(E25+$B$3+$B$6+$B$4+$B$5+$B$7)-($C$10*$C$12)</f>
        <v>3092286</v>
      </c>
      <c r="G25" s="5">
        <f>SUM(COS(RADIANS(C25)))*D25</f>
        <v>14818901.51677578</v>
      </c>
      <c r="H25" s="5">
        <f>SUM((COS(RADIANS((90-C25)))*D25)-(F25*O25))</f>
        <v>21347333.25593309</v>
      </c>
      <c r="I25" s="6">
        <f>G25/F25+I24</f>
        <v>486.5225926749427</v>
      </c>
      <c r="J25" s="6">
        <f>SUM(H25/F25)+J24</f>
        <v>56.88666567057411</v>
      </c>
      <c r="K25" s="6">
        <f>SUM(SQRT((I25^2)+(J25^2)))</f>
        <v>489.8370401615867</v>
      </c>
      <c r="L25" s="7">
        <f>SUM((I25/1000)+L24)</f>
        <v>3.791641448010625</v>
      </c>
      <c r="M25" s="7">
        <f>SUM((J25/1000)+M24)</f>
        <v>0.2575999996640939</v>
      </c>
      <c r="N25" s="8">
        <f>SUM(((K25-K24))/O24)+1</f>
        <v>1.562792197076367</v>
      </c>
      <c r="O25" s="31">
        <f>SUM(($F$3*$F$4)/((POWER(($F$6+(M24*1000)),2))))</f>
        <v>9.809027345959175</v>
      </c>
    </row>
    <row r="26" ht="13" customHeight="1">
      <c r="A26" s="4">
        <f>SUM(A25+1)</f>
        <v>9</v>
      </c>
      <c r="B26" s="31">
        <v>1</v>
      </c>
      <c r="C26" s="31">
        <v>72</v>
      </c>
      <c r="D26" s="4">
        <f>SUM($B$15*B26)+$C$15</f>
        <v>53762311.98</v>
      </c>
      <c r="E26" s="4">
        <f>SUM(E25-(($B$10*$B$12*B26)))</f>
        <v>1773840</v>
      </c>
      <c r="F26" s="4">
        <f>SUM(E26+$B$3+$B$6+$B$4+$B$5+$B$7)-($C$10*$C$12)</f>
        <v>3082046</v>
      </c>
      <c r="G26" s="5">
        <f>SUM(COS(RADIANS(C26)))*D26</f>
        <v>16613468.05870783</v>
      </c>
      <c r="H26" s="5">
        <f>SUM((COS(RADIANS((90-C26)))*D26)-(F26*O26))</f>
        <v>20899662.90831142</v>
      </c>
      <c r="I26" s="6">
        <f>G26/F26+I25</f>
        <v>491.912995043599</v>
      </c>
      <c r="J26" s="6">
        <f>SUM(H26/F26)+J25</f>
        <v>63.6677659229102</v>
      </c>
      <c r="K26" s="6">
        <f>SUM(SQRT((I26^2)+(J26^2)))</f>
        <v>496.0161077126209</v>
      </c>
      <c r="L26" s="7">
        <f>SUM((I26/1000)+L25)</f>
        <v>4.283554443054224</v>
      </c>
      <c r="M26" s="7">
        <f>SUM((J26/1000)+M25)</f>
        <v>0.321267765587004</v>
      </c>
      <c r="N26" s="8">
        <f>SUM(((K26-K25))/O25)+1</f>
        <v>1.629936825854572</v>
      </c>
      <c r="O26" s="31">
        <f>SUM(($F$3*$F$4)/((POWER(($F$6+(M25*1000)),2))))</f>
        <v>9.808852376428055</v>
      </c>
    </row>
    <row r="27" ht="13" customHeight="1">
      <c r="A27" s="4">
        <f>SUM(A26+1)</f>
        <v>10</v>
      </c>
      <c r="B27" s="31">
        <v>1</v>
      </c>
      <c r="C27" s="31">
        <v>70</v>
      </c>
      <c r="D27" s="4">
        <f>SUM($B$15*B27)+$C$15</f>
        <v>53762311.98</v>
      </c>
      <c r="E27" s="4">
        <f>SUM(E26-(($B$10*$B$12*B27)))</f>
        <v>1763600</v>
      </c>
      <c r="F27" s="4">
        <f>SUM(E27+$B$3+$B$6+$B$4+$B$5+$B$7)-($C$10*$C$12)</f>
        <v>3071806</v>
      </c>
      <c r="G27" s="5">
        <f>SUM(COS(RADIANS(C27)))*D27</f>
        <v>18387793.64891892</v>
      </c>
      <c r="H27" s="5">
        <f>SUM((COS(RADIANS((90-C27)))*D27)-(F27*O27))</f>
        <v>20389757.78506921</v>
      </c>
      <c r="I27" s="6">
        <f>G27/F27+I26</f>
        <v>497.8989829767299</v>
      </c>
      <c r="J27" s="6">
        <f>SUM(H27/F27)+J26</f>
        <v>70.30547604687936</v>
      </c>
      <c r="K27" s="6">
        <f>SUM(SQRT((I27^2)+(J27^2)))</f>
        <v>502.8382018218587</v>
      </c>
      <c r="L27" s="7">
        <f>SUM((I27/1000)+L26)</f>
        <v>4.781453426030954</v>
      </c>
      <c r="M27" s="7">
        <f>SUM((J27/1000)+M26)</f>
        <v>0.3915732416338834</v>
      </c>
      <c r="N27" s="8">
        <f>SUM(((K27-K26))/O26)+1</f>
        <v>1.695503800794493</v>
      </c>
      <c r="O27" s="31">
        <f>SUM(($F$3*$F$4)/((POWER(($F$6+(M26*1000)),2))))</f>
        <v>9.808656555435675</v>
      </c>
    </row>
    <row r="28" ht="13" customHeight="1">
      <c r="A28" s="4">
        <f>SUM(A27+1)</f>
        <v>11</v>
      </c>
      <c r="B28" s="31">
        <v>0.95</v>
      </c>
      <c r="C28" s="31">
        <v>68</v>
      </c>
      <c r="D28" s="4">
        <f>SUM($B$15*B28)+$C$15</f>
        <v>52180155.18</v>
      </c>
      <c r="E28" s="4">
        <f>SUM(E27-(($B$10*$B$12*B28)))</f>
        <v>1753872</v>
      </c>
      <c r="F28" s="4">
        <f>SUM(E28+$B$3+$B$6+$B$4+$B$5+$B$7)-($C$10*$C$12)</f>
        <v>3062078</v>
      </c>
      <c r="G28" s="5">
        <f>SUM(COS(RADIANS(C28)))*D28</f>
        <v>19547030.17589345</v>
      </c>
      <c r="H28" s="5">
        <f>SUM((COS(RADIANS((90-C28)))*D28)-(F28*O28))</f>
        <v>18346388.07557241</v>
      </c>
      <c r="I28" s="6">
        <f>G28/F28+I27</f>
        <v>504.2825663393658</v>
      </c>
      <c r="J28" s="6">
        <f>SUM(H28/F28)+J27</f>
        <v>76.29695897957161</v>
      </c>
      <c r="K28" s="6">
        <f>SUM(SQRT((I28^2)+(J28^2)))</f>
        <v>510.0216982279748</v>
      </c>
      <c r="L28" s="7">
        <f>SUM((I28/1000)+L27)</f>
        <v>5.285735992370319</v>
      </c>
      <c r="M28" s="7">
        <f>SUM((J28/1000)+M27)</f>
        <v>0.467870200613455</v>
      </c>
      <c r="N28" s="8">
        <f>SUM(((K28-K27))/O27)+1</f>
        <v>1.732362925087345</v>
      </c>
      <c r="O28" s="31">
        <f>SUM(($F$3*$F$4)/((POWER(($F$6+(M27*1000)),2))))</f>
        <v>9.808440325854896</v>
      </c>
    </row>
    <row r="29" ht="13" customHeight="1">
      <c r="A29" s="4">
        <f>SUM(A28+1)</f>
        <v>12</v>
      </c>
      <c r="B29" s="31">
        <v>0.9</v>
      </c>
      <c r="C29" s="31">
        <v>66</v>
      </c>
      <c r="D29" s="4">
        <f>SUM($B$15*B29)+$C$15</f>
        <v>50597998.38</v>
      </c>
      <c r="E29" s="4">
        <f>SUM(E28-(($B$10*$B$12*B29)))</f>
        <v>1744656</v>
      </c>
      <c r="F29" s="4">
        <f>SUM(E29+$B$3+$B$6+$B$4+$B$5+$B$7)-($C$10*$C$12)</f>
        <v>3052862</v>
      </c>
      <c r="G29" s="5">
        <f>SUM(COS(RADIANS(C29)))*D29</f>
        <v>20580060.00743597</v>
      </c>
      <c r="H29" s="5">
        <f>SUM((COS(RADIANS((90-C29)))*D29)-(F29*O29))</f>
        <v>16280473.18597865</v>
      </c>
      <c r="I29" s="6">
        <f>G29/F29+I28</f>
        <v>511.0238012878947</v>
      </c>
      <c r="J29" s="6">
        <f>SUM(H29/F29)+J28</f>
        <v>81.62981489837129</v>
      </c>
      <c r="K29" s="6">
        <f>SUM(SQRT((I29^2)+(J29^2)))</f>
        <v>517.5024175432151</v>
      </c>
      <c r="L29" s="7">
        <f>SUM((I29/1000)+L28)</f>
        <v>5.796759793658214</v>
      </c>
      <c r="M29" s="7">
        <f>SUM((J29/1000)+M28)</f>
        <v>0.5495000155118264</v>
      </c>
      <c r="N29" s="8">
        <f>SUM(((K29-K28))/O28)+1</f>
        <v>1.762681839998686</v>
      </c>
      <c r="O29" s="31">
        <f>SUM(($F$3*$F$4)/((POWER(($F$6+(M28*1000)),2))))</f>
        <v>9.808205677124622</v>
      </c>
    </row>
    <row r="30" ht="13" customHeight="1">
      <c r="A30" s="4">
        <f>SUM(A29+1)</f>
        <v>13</v>
      </c>
      <c r="B30" s="31">
        <v>0.85</v>
      </c>
      <c r="C30" s="31">
        <v>66</v>
      </c>
      <c r="D30" s="4">
        <f>SUM($B$15*B30)+$C$15</f>
        <v>49015841.58</v>
      </c>
      <c r="E30" s="4">
        <f>SUM(E29-(($B$10*$B$12*B30)))</f>
        <v>1735952</v>
      </c>
      <c r="F30" s="4">
        <f>SUM(E30+$B$3+$B$6+$B$4+$B$5+$B$7)-($C$10*$C$12)</f>
        <v>3044158</v>
      </c>
      <c r="G30" s="5">
        <f>SUM(COS(RADIANS(C30)))*D30</f>
        <v>19936538.86178442</v>
      </c>
      <c r="H30" s="5">
        <f>SUM((COS(RADIANS((90-C30)))*D30)-(F30*O30))</f>
        <v>14921235.85699408</v>
      </c>
      <c r="I30" s="6">
        <f>G30/F30+I29</f>
        <v>517.5729156445689</v>
      </c>
      <c r="J30" s="6">
        <f>SUM(H30/F30)+J29</f>
        <v>86.53141194326649</v>
      </c>
      <c r="K30" s="6">
        <f>SUM(SQRT((I30^2)+(J30^2)))</f>
        <v>524.7565228386544</v>
      </c>
      <c r="L30" s="7">
        <f>SUM((I30/1000)+L29)</f>
        <v>6.314332709302782</v>
      </c>
      <c r="M30" s="7">
        <f>SUM((J30/1000)+M29)</f>
        <v>0.6360314274550929</v>
      </c>
      <c r="N30" s="8">
        <f>SUM(((K30-K29))/O29)+1</f>
        <v>1.739595552360597</v>
      </c>
      <c r="O30" s="31">
        <f>SUM(($F$3*$F$4)/((POWER(($F$6+(M29*1000)),2))))</f>
        <v>9.807954636698963</v>
      </c>
    </row>
    <row r="31" ht="13" customHeight="1">
      <c r="A31" s="4">
        <f>SUM(A30+1)</f>
        <v>14</v>
      </c>
      <c r="B31" s="31">
        <v>0.8</v>
      </c>
      <c r="C31" s="31">
        <v>66</v>
      </c>
      <c r="D31" s="4">
        <f>SUM($B$15*B31)+$C$15</f>
        <v>47433684.78</v>
      </c>
      <c r="E31" s="4">
        <f>SUM(E30-(($B$10*$B$12*B31)))</f>
        <v>1727760</v>
      </c>
      <c r="F31" s="4">
        <f>SUM(E31+$B$3+$B$6+$B$4+$B$5+$B$7)-($C$10*$C$12)</f>
        <v>3035966</v>
      </c>
      <c r="G31" s="5">
        <f>SUM(COS(RADIANS(C31)))*D31</f>
        <v>19293017.71613288</v>
      </c>
      <c r="H31" s="5">
        <f>SUM((COS(RADIANS((90-C31)))*D31)-(F31*O31))</f>
        <v>13557018.34627512</v>
      </c>
      <c r="I31" s="6">
        <f>G31/F31+I30</f>
        <v>523.927735730213</v>
      </c>
      <c r="J31" s="6">
        <f>SUM(H31/F31)+J30</f>
        <v>90.99688301450877</v>
      </c>
      <c r="K31" s="6">
        <f>SUM(SQRT((I31^2)+(J31^2)))</f>
        <v>531.7712901104611</v>
      </c>
      <c r="L31" s="7">
        <f>SUM((I31/1000)+L30)</f>
        <v>6.838260445032995</v>
      </c>
      <c r="M31" s="7">
        <f>SUM((J31/1000)+M30)</f>
        <v>0.7270283104696017</v>
      </c>
      <c r="N31" s="8">
        <f>SUM(((K31-K30))/O30)+1</f>
        <v>1.715212042841141</v>
      </c>
      <c r="O31" s="31">
        <f>SUM(($F$3*$F$4)/((POWER(($F$6+(M30*1000)),2))))</f>
        <v>9.807688532659737</v>
      </c>
    </row>
    <row r="32" ht="13" customHeight="1">
      <c r="A32" s="4">
        <f>SUM(A31+1)</f>
        <v>15</v>
      </c>
      <c r="B32" s="31">
        <v>0.75</v>
      </c>
      <c r="C32" s="31">
        <v>66</v>
      </c>
      <c r="D32" s="4">
        <f>SUM($B$15*B32)+$C$15</f>
        <v>45851527.98</v>
      </c>
      <c r="E32" s="4">
        <f>SUM(E31-(($B$10*$B$12*B32)))</f>
        <v>1720080</v>
      </c>
      <c r="F32" s="4">
        <f>SUM(E32+$B$3+$B$6+$B$4+$B$5+$B$7)-($C$10*$C$12)</f>
        <v>3028286</v>
      </c>
      <c r="G32" s="5">
        <f>SUM(COS(RADIANS(C32)))*D32</f>
        <v>18649496.57048133</v>
      </c>
      <c r="H32" s="5">
        <f>SUM((COS(RADIANS((90-C32)))*D32)-(F32*O32))</f>
        <v>12187816.62553912</v>
      </c>
      <c r="I32" s="6">
        <f>G32/F32+I31</f>
        <v>530.0861687746749</v>
      </c>
      <c r="J32" s="6">
        <f>SUM(H32/F32)+J31</f>
        <v>95.02154139404726</v>
      </c>
      <c r="K32" s="6">
        <f>SUM(SQRT((I32^2)+(J32^2)))</f>
        <v>538.5354581224098</v>
      </c>
      <c r="L32" s="7">
        <f>SUM((I32/1000)+L31)</f>
        <v>7.36834661380767</v>
      </c>
      <c r="M32" s="7">
        <f>SUM((J32/1000)+M31)</f>
        <v>0.822049851863649</v>
      </c>
      <c r="N32" s="8">
        <f>SUM(((K32-K31))/O31)+1</f>
        <v>1.689680141189626</v>
      </c>
      <c r="O32" s="31">
        <f>SUM(($F$3*$F$4)/((POWER(($F$6+(M31*1000)),2))))</f>
        <v>9.80740870794981</v>
      </c>
    </row>
    <row r="33" ht="13" customHeight="1">
      <c r="A33" s="4">
        <f>SUM(A32+1)</f>
        <v>16</v>
      </c>
      <c r="B33" s="31">
        <v>0.7</v>
      </c>
      <c r="C33" s="31">
        <v>66</v>
      </c>
      <c r="D33" s="4">
        <f>SUM($B$15*B33)+$C$15</f>
        <v>44269371.18</v>
      </c>
      <c r="E33" s="4">
        <f>SUM(E32-(($B$10*$B$12*B33)))</f>
        <v>1712912</v>
      </c>
      <c r="F33" s="4">
        <f>SUM(E33+$B$3+$B$6+$B$4+$B$5+$B$7)-($C$10*$C$12)</f>
        <v>3021118</v>
      </c>
      <c r="G33" s="5">
        <f>SUM(COS(RADIANS(C33)))*D33</f>
        <v>18005975.42482977</v>
      </c>
      <c r="H33" s="5">
        <f>SUM((COS(RADIANS((90-C33)))*D33)-(F33*O33))</f>
        <v>10813626.70816082</v>
      </c>
      <c r="I33" s="6">
        <f>G33/F33+I32</f>
        <v>536.0462058949826</v>
      </c>
      <c r="J33" s="6">
        <f>SUM(H33/F33)+J32</f>
        <v>98.60088742030669</v>
      </c>
      <c r="K33" s="6">
        <f>SUM(SQRT((I33^2)+(J33^2)))</f>
        <v>545.0391452496582</v>
      </c>
      <c r="L33" s="7">
        <f>SUM((I33/1000)+L32)</f>
        <v>7.904392819702653</v>
      </c>
      <c r="M33" s="7">
        <f>SUM((J33/1000)+M32)</f>
        <v>0.9206507392839557</v>
      </c>
      <c r="N33" s="8">
        <f>SUM(((K33-K32))/O32)+1</f>
        <v>1.663140215822412</v>
      </c>
      <c r="O33" s="31">
        <f>SUM(($F$3*$F$4)/((POWER(($F$6+(M32*1000)),2))))</f>
        <v>9.80711651978587</v>
      </c>
    </row>
    <row r="34" ht="13" customHeight="1">
      <c r="A34" s="4">
        <f>SUM(A33+1)</f>
        <v>17</v>
      </c>
      <c r="B34" s="31">
        <v>0.7</v>
      </c>
      <c r="C34" s="31">
        <v>66</v>
      </c>
      <c r="D34" s="4">
        <f>SUM($B$15*B34)+$C$15</f>
        <v>44269371.18</v>
      </c>
      <c r="E34" s="4">
        <f>SUM(E33-(($B$10*$B$12*B34)))</f>
        <v>1705744</v>
      </c>
      <c r="F34" s="4">
        <f>SUM(E34+$B$3+$B$6+$B$4+$B$5+$B$7)-($C$10*$C$12)</f>
        <v>3013950</v>
      </c>
      <c r="G34" s="5">
        <f>SUM(COS(RADIANS(C34)))*D34</f>
        <v>18005975.42482977</v>
      </c>
      <c r="H34" s="5">
        <f>SUM((COS(RADIANS((90-C34)))*D34)-(F34*O34))</f>
        <v>10884837.89094396</v>
      </c>
      <c r="I34" s="6">
        <f>G34/F34+I33</f>
        <v>542.0204176187436</v>
      </c>
      <c r="J34" s="6">
        <f>SUM(H34/F34)+J33</f>
        <v>102.2123733079107</v>
      </c>
      <c r="K34" s="6">
        <f>SUM(SQRT((I34^2)+(J34^2)))</f>
        <v>551.5736599701194</v>
      </c>
      <c r="L34" s="7">
        <f>SUM((I34/1000)+L33)</f>
        <v>8.446413237321396</v>
      </c>
      <c r="M34" s="7">
        <f>SUM((J34/1000)+M33)</f>
        <v>1.022863112591866</v>
      </c>
      <c r="N34" s="8">
        <f>SUM(((K34-K33))/O33)+1</f>
        <v>1.666303363203423</v>
      </c>
      <c r="O34" s="31">
        <f>SUM(($F$3*$F$4)/((POWER(($F$6+(M33*1000)),2))))</f>
        <v>9.806813339053171</v>
      </c>
    </row>
    <row r="35" ht="13" customHeight="1">
      <c r="A35" s="4">
        <f>SUM(A34+1)</f>
        <v>18</v>
      </c>
      <c r="B35" s="31">
        <v>0.65</v>
      </c>
      <c r="C35" s="31">
        <v>66</v>
      </c>
      <c r="D35" s="4">
        <f>SUM($B$15*B35)+$C$15</f>
        <v>42687214.38</v>
      </c>
      <c r="E35" s="4">
        <f>SUM(E34-(($B$10*$B$12*B35)))</f>
        <v>1699088</v>
      </c>
      <c r="F35" s="4">
        <f>SUM(E35+$B$3+$B$6+$B$4+$B$5+$B$7)-($C$10*$C$12)</f>
        <v>3007294</v>
      </c>
      <c r="G35" s="5">
        <f>SUM(COS(RADIANS(C35)))*D35</f>
        <v>17362454.27917822</v>
      </c>
      <c r="H35" s="5">
        <f>SUM((COS(RADIANS((90-C35)))*D35)-(F35*O35))</f>
        <v>9505684.98666618</v>
      </c>
      <c r="I35" s="6">
        <f>G35/F35+I34</f>
        <v>547.7938652029101</v>
      </c>
      <c r="J35" s="6">
        <f>SUM(H35/F35)+J34</f>
        <v>105.3732498256925</v>
      </c>
      <c r="K35" s="6">
        <f>SUM(SQRT((I35^2)+(J35^2)))</f>
        <v>557.8365715267975</v>
      </c>
      <c r="L35" s="7">
        <f>SUM((I35/1000)+L34)</f>
        <v>8.994207102524307</v>
      </c>
      <c r="M35" s="7">
        <f>SUM((J35/1000)+M34)</f>
        <v>1.128236362417559</v>
      </c>
      <c r="N35" s="8">
        <f>SUM(((K35-K34))/O34)+1</f>
        <v>1.638628608514207</v>
      </c>
      <c r="O35" s="31">
        <f>SUM(($F$3*$F$4)/((POWER(($F$6+(M34*1000)),2))))</f>
        <v>9.806499068464452</v>
      </c>
    </row>
    <row r="36" ht="13" customHeight="1">
      <c r="A36" s="4">
        <f>SUM(A35+1)</f>
        <v>19</v>
      </c>
      <c r="B36" s="31">
        <v>0.65</v>
      </c>
      <c r="C36" s="31">
        <v>64</v>
      </c>
      <c r="D36" s="4">
        <f>SUM($B$15*B36)+$C$15</f>
        <v>42687214.38</v>
      </c>
      <c r="E36" s="4">
        <f>SUM(E35-(($B$10*$B$12*B36)))</f>
        <v>1692432</v>
      </c>
      <c r="F36" s="4">
        <f>SUM(E36+$B$3+$B$6+$B$4+$B$5+$B$7)-($C$10*$C$12)</f>
        <v>3000638</v>
      </c>
      <c r="G36" s="5">
        <f>SUM(COS(RADIANS(C36)))*D36</f>
        <v>18712843.1209918</v>
      </c>
      <c r="H36" s="5">
        <f>SUM((COS(RADIANS((90-C36)))*D36)-(F36*O36))</f>
        <v>8942232.513133518</v>
      </c>
      <c r="I36" s="6">
        <f>G36/F36+I35</f>
        <v>554.0301533259665</v>
      </c>
      <c r="J36" s="6">
        <f>SUM(H36/F36)+J35</f>
        <v>108.3533602265917</v>
      </c>
      <c r="K36" s="6">
        <f>SUM(SQRT((I36^2)+(J36^2)))</f>
        <v>564.5262274392461</v>
      </c>
      <c r="L36" s="7">
        <f>SUM((I36/1000)+L35)</f>
        <v>9.548237255850273</v>
      </c>
      <c r="M36" s="7">
        <f>SUM((J36/1000)+M35)</f>
        <v>1.236589722644151</v>
      </c>
      <c r="N36" s="8">
        <f>SUM(((K36-K35))/O35)+1</f>
        <v>1.682165558344987</v>
      </c>
      <c r="O36" s="31">
        <f>SUM(($F$3*$F$4)/((POWER(($F$6+(M35*1000)),2))))</f>
        <v>9.806175094998688</v>
      </c>
    </row>
    <row r="37" ht="13" customHeight="1">
      <c r="A37" s="4">
        <f>SUM(A36+1)</f>
        <v>20</v>
      </c>
      <c r="B37" s="31">
        <v>0.65</v>
      </c>
      <c r="C37" s="31">
        <v>62</v>
      </c>
      <c r="D37" s="4">
        <f>SUM($B$15*B37)+$C$15</f>
        <v>42687214.38</v>
      </c>
      <c r="E37" s="4">
        <f>SUM(E36-(($B$10*$B$12*B37)))</f>
        <v>1685776</v>
      </c>
      <c r="F37" s="4">
        <f>SUM(E37+$B$3+$B$6+$B$4+$B$5+$B$7)-($C$10*$C$12)</f>
        <v>2993982</v>
      </c>
      <c r="G37" s="5">
        <f>SUM(COS(RADIANS(C37)))*D37</f>
        <v>20040433.24595495</v>
      </c>
      <c r="H37" s="5">
        <f>SUM((COS(RADIANS((90-C37)))*D37)-(F37*O37))</f>
        <v>8332058.812198263</v>
      </c>
      <c r="I37" s="6">
        <f>G37/F37+I36</f>
        <v>560.7237250461554</v>
      </c>
      <c r="J37" s="6">
        <f>SUM(H37/F37)+J36</f>
        <v>111.1362957326162</v>
      </c>
      <c r="K37" s="6">
        <f>SUM(SQRT((I37^2)+(J37^2)))</f>
        <v>571.6313252952501</v>
      </c>
      <c r="L37" s="7">
        <f>SUM((I37/1000)+L36)</f>
        <v>10.10896098089643</v>
      </c>
      <c r="M37" s="7">
        <f>SUM((J37/1000)+M36)</f>
        <v>1.347726018376767</v>
      </c>
      <c r="N37" s="8">
        <f>SUM(((K37-K36))/O36)+1</f>
        <v>1.724553435684392</v>
      </c>
      <c r="O37" s="31">
        <f>SUM(($F$3*$F$4)/((POWER(($F$6+(M36*1000)),2))))</f>
        <v>9.80584197582875</v>
      </c>
    </row>
    <row r="38" ht="13" customHeight="1">
      <c r="A38" s="4">
        <f>SUM(A37+1)</f>
        <v>21</v>
      </c>
      <c r="B38" s="31">
        <v>0.65</v>
      </c>
      <c r="C38" s="31">
        <v>60</v>
      </c>
      <c r="D38" s="4">
        <f>SUM($B$15*B38)+$C$15</f>
        <v>42687214.38</v>
      </c>
      <c r="E38" s="4">
        <f>SUM(E37-(($B$10*$B$12*B38)))</f>
        <v>1679120</v>
      </c>
      <c r="F38" s="4">
        <f>SUM(E38+$B$3+$B$6+$B$4+$B$5+$B$7)-($C$10*$C$12)</f>
        <v>2987326</v>
      </c>
      <c r="G38" s="5">
        <f>SUM(COS(RADIANS(C38)))*D38</f>
        <v>21343607.19000001</v>
      </c>
      <c r="H38" s="5">
        <f>SUM((COS(RADIANS((90-C38)))*D38)-(F38*O38))</f>
        <v>7675986.025417868</v>
      </c>
      <c r="I38" s="6">
        <f>G38/F38+I37</f>
        <v>567.868444835693</v>
      </c>
      <c r="J38" s="6">
        <f>SUM(H38/F38)+J37</f>
        <v>113.705813095441</v>
      </c>
      <c r="K38" s="6">
        <f>SUM(SQRT((I38^2)+(J38^2)))</f>
        <v>579.1403824391837</v>
      </c>
      <c r="L38" s="7">
        <f>SUM((I38/1000)+L37)</f>
        <v>10.67682942573212</v>
      </c>
      <c r="M38" s="7">
        <f>SUM((J38/1000)+M37)</f>
        <v>1.461431831472208</v>
      </c>
      <c r="N38" s="8">
        <f>SUM(((K38-K37))/O37)+1</f>
        <v>1.765773827728741</v>
      </c>
      <c r="O38" s="31">
        <f>SUM(($F$3*$F$4)/((POWER(($F$6+(M37*1000)),2))))</f>
        <v>9.805500318497055</v>
      </c>
    </row>
    <row r="39" ht="13" customHeight="1">
      <c r="A39" s="4">
        <f>SUM(A38+1)</f>
        <v>22</v>
      </c>
      <c r="B39" s="31">
        <v>0.65</v>
      </c>
      <c r="C39" s="31">
        <v>58</v>
      </c>
      <c r="D39" s="4">
        <f>SUM($B$15*B39)+$C$15</f>
        <v>42687214.38</v>
      </c>
      <c r="E39" s="4">
        <f>SUM(E38-(($B$10*$B$12*B39)))</f>
        <v>1672464</v>
      </c>
      <c r="F39" s="4">
        <f>SUM(E39+$B$3+$B$6+$B$4+$B$5+$B$7)-($C$10*$C$12)</f>
        <v>2980670</v>
      </c>
      <c r="G39" s="5">
        <f>SUM(COS(RADIANS(C39)))*D39</f>
        <v>22620777.23641469</v>
      </c>
      <c r="H39" s="5">
        <f>SUM((COS(RADIANS((90-C39)))*D39)-(F39*O39))</f>
        <v>6974892.108608101</v>
      </c>
      <c r="I39" s="6">
        <f>G39/F39+I38</f>
        <v>575.4576033928009</v>
      </c>
      <c r="J39" s="6">
        <f>SUM(H39/F39)+J38</f>
        <v>116.0458548003624</v>
      </c>
      <c r="K39" s="6">
        <f>SUM(SQRT((I39^2)+(J39^2)))</f>
        <v>587.0418159883783</v>
      </c>
      <c r="L39" s="7">
        <f>SUM((I39/1000)+L38)</f>
        <v>11.25228702912492</v>
      </c>
      <c r="M39" s="7">
        <f>SUM((J39/1000)+M38)</f>
        <v>1.57747768627257</v>
      </c>
      <c r="N39" s="8">
        <f>SUM(((K39-K38))/O38)+1</f>
        <v>1.805816459389572</v>
      </c>
      <c r="O39" s="31">
        <f>SUM(($F$3*$F$4)/((POWER(($F$6+(M38*1000)),2))))</f>
        <v>9.805150780385656</v>
      </c>
    </row>
    <row r="40" ht="13" customHeight="1">
      <c r="A40" s="4">
        <f>SUM(A39+1)</f>
        <v>23</v>
      </c>
      <c r="B40" s="31">
        <v>0.65</v>
      </c>
      <c r="C40" s="31">
        <v>56</v>
      </c>
      <c r="D40" s="4">
        <f>SUM($B$15*B40)+$C$15</f>
        <v>42687214.38</v>
      </c>
      <c r="E40" s="4">
        <f>SUM(E39-(($B$10*$B$12*B40)))</f>
        <v>1665808</v>
      </c>
      <c r="F40" s="4">
        <f>SUM(E40+$B$3+$B$6+$B$4+$B$5+$B$7)-($C$10*$C$12)</f>
        <v>2974014</v>
      </c>
      <c r="G40" s="5">
        <f>SUM(COS(RADIANS(C40)))*D40</f>
        <v>23870387.35023042</v>
      </c>
      <c r="H40" s="5">
        <f>SUM((COS(RADIANS((90-C40)))*D40)-(F40*O40))</f>
        <v>6229709.763013832</v>
      </c>
      <c r="I40" s="6">
        <f>G40/F40+I39</f>
        <v>583.4839231580174</v>
      </c>
      <c r="J40" s="6">
        <f>SUM(H40/F40)+J39</f>
        <v>118.1405691369505</v>
      </c>
      <c r="K40" s="6">
        <f>SUM(SQRT((I40^2)+(J40^2)))</f>
        <v>595.3240148523103</v>
      </c>
      <c r="L40" s="7">
        <f>SUM((I40/1000)+L39)</f>
        <v>11.83577095228294</v>
      </c>
      <c r="M40" s="7">
        <f>SUM((J40/1000)+M39)</f>
        <v>1.695618255409521</v>
      </c>
      <c r="N40" s="8">
        <f>SUM(((K40-K39))/O39)+1</f>
        <v>1.844678378684373</v>
      </c>
      <c r="O40" s="31">
        <f>SUM(($F$3*$F$4)/((POWER(($F$6+(M39*1000)),2))))</f>
        <v>9.804794068124103</v>
      </c>
    </row>
    <row r="41" ht="13" customHeight="1">
      <c r="A41" s="4">
        <f>SUM(A40+1)</f>
        <v>24</v>
      </c>
      <c r="B41" s="31">
        <v>0.65</v>
      </c>
      <c r="C41" s="31">
        <v>56</v>
      </c>
      <c r="D41" s="4">
        <f>SUM($B$15*B41)+$C$15</f>
        <v>42687214.38</v>
      </c>
      <c r="E41" s="4">
        <f>SUM(E40-(($B$10*$B$12*B41)))</f>
        <v>1659152</v>
      </c>
      <c r="F41" s="4">
        <f>SUM(E41+$B$3+$B$6+$B$4+$B$5+$B$7)-($C$10*$C$12)</f>
        <v>2967358</v>
      </c>
      <c r="G41" s="5">
        <f>SUM(COS(RADIANS(C41)))*D41</f>
        <v>23870387.35023042</v>
      </c>
      <c r="H41" s="5">
        <f>SUM((COS(RADIANS((90-C41)))*D41)-(F41*O41))</f>
        <v>6296048.012568686</v>
      </c>
      <c r="I41" s="6">
        <f>G41/F41+I40</f>
        <v>591.5282465427356</v>
      </c>
      <c r="J41" s="6">
        <f>SUM(H41/F41)+J40</f>
        <v>120.2623380682924</v>
      </c>
      <c r="K41" s="6">
        <f>SUM(SQRT((I41^2)+(J41^2)))</f>
        <v>603.6296020040564</v>
      </c>
      <c r="L41" s="7">
        <f>SUM((I41/1000)+L40)</f>
        <v>12.42729919882567</v>
      </c>
      <c r="M41" s="7">
        <f>SUM((J41/1000)+M40)</f>
        <v>1.815880593477813</v>
      </c>
      <c r="N41" s="8">
        <f>SUM(((K41-K40))/O40)+1</f>
        <v>1.847094502346365</v>
      </c>
      <c r="O41" s="31">
        <f>SUM(($F$3*$F$4)/((POWER(($F$6+(M40*1000)),2))))</f>
        <v>9.804430936935544</v>
      </c>
    </row>
    <row r="42" ht="13" customHeight="1">
      <c r="A42" s="4">
        <f>SUM(A41+1)</f>
        <v>25</v>
      </c>
      <c r="B42" s="31">
        <v>0.65</v>
      </c>
      <c r="C42" s="31">
        <v>56</v>
      </c>
      <c r="D42" s="4">
        <f>SUM($B$15*B42)+$C$15</f>
        <v>42687214.38</v>
      </c>
      <c r="E42" s="4">
        <f>SUM(E41-(($B$10*$B$12*B42)))</f>
        <v>1652496</v>
      </c>
      <c r="F42" s="4">
        <f>SUM(E42+$B$3+$B$6+$B$4+$B$5+$B$7)-($C$10*$C$12)</f>
        <v>2960702</v>
      </c>
      <c r="G42" s="5">
        <f>SUM(COS(RADIANS(C42)))*D42</f>
        <v>23870387.35023042</v>
      </c>
      <c r="H42" s="5">
        <f>SUM((COS(RADIANS((90-C42)))*D42)-(F42*O42))</f>
        <v>6362400.675664645</v>
      </c>
      <c r="I42" s="6">
        <f>G42/F42+I41</f>
        <v>599.5906544953868</v>
      </c>
      <c r="J42" s="6">
        <f>SUM(H42/F42)+J41</f>
        <v>122.4112881063795</v>
      </c>
      <c r="K42" s="6">
        <f>SUM(SQRT((I42^2)+(J42^2)))</f>
        <v>611.9587211684048</v>
      </c>
      <c r="L42" s="7">
        <f>SUM((I42/1000)+L41)</f>
        <v>13.02688985332106</v>
      </c>
      <c r="M42" s="7">
        <f>SUM((J42/1000)+M41)</f>
        <v>1.938291881584193</v>
      </c>
      <c r="N42" s="8">
        <f>SUM(((K42-K41))/O41)+1</f>
        <v>1.849526017157274</v>
      </c>
      <c r="O42" s="31">
        <f>SUM(($F$3*$F$4)/((POWER(($F$6+(M41*1000)),2))))</f>
        <v>9.804061304740303</v>
      </c>
    </row>
    <row r="43" ht="13" customHeight="1">
      <c r="A43" s="4">
        <f>SUM(A42+1)</f>
        <v>26</v>
      </c>
      <c r="B43" s="31">
        <v>0.65</v>
      </c>
      <c r="C43" s="31">
        <v>56</v>
      </c>
      <c r="D43" s="4">
        <f>SUM($B$15*B43)+$C$15</f>
        <v>42687214.38</v>
      </c>
      <c r="E43" s="4">
        <f>SUM(E42-(($B$10*$B$12*B43)))</f>
        <v>1645840</v>
      </c>
      <c r="F43" s="4">
        <f>SUM(E43+$B$3+$B$6+$B$4+$B$5+$B$7)-($C$10*$C$12)</f>
        <v>2954046</v>
      </c>
      <c r="G43" s="5">
        <f>SUM(COS(RADIANS(C43)))*D43</f>
        <v>23870387.35023042</v>
      </c>
      <c r="H43" s="5">
        <f>SUM((COS(RADIANS((90-C43)))*D43)-(F43*O43))</f>
        <v>6428767.865993068</v>
      </c>
      <c r="I43" s="6">
        <f>G43/F43+I42</f>
        <v>607.6712285115769</v>
      </c>
      <c r="J43" s="6">
        <f>SUM(H43/F43)+J42</f>
        <v>124.5875466568534</v>
      </c>
      <c r="K43" s="6">
        <f>SUM(SQRT((I43^2)+(J43^2)))</f>
        <v>620.3115174996695</v>
      </c>
      <c r="L43" s="7">
        <f>SUM((I43/1000)+L42)</f>
        <v>13.63456108183264</v>
      </c>
      <c r="M43" s="7">
        <f>SUM((J43/1000)+M42)</f>
        <v>2.062879428241046</v>
      </c>
      <c r="N43" s="8">
        <f>SUM(((K43-K42))/O42)+1</f>
        <v>1.851973082545505</v>
      </c>
      <c r="O43" s="31">
        <f>SUM(($F$3*$F$4)/((POWER(($F$6+(M42*1000)),2))))</f>
        <v>9.803685089107889</v>
      </c>
    </row>
    <row r="44" ht="13" customHeight="1">
      <c r="A44" s="4">
        <f>SUM(A43+1)</f>
        <v>27</v>
      </c>
      <c r="B44" s="31">
        <v>0.65</v>
      </c>
      <c r="C44" s="31">
        <v>56</v>
      </c>
      <c r="D44" s="4">
        <f>SUM($B$15*B44)+$C$15</f>
        <v>42687214.38</v>
      </c>
      <c r="E44" s="4">
        <f>SUM(E43-(($B$10*$B$12*B44)))</f>
        <v>1639184</v>
      </c>
      <c r="F44" s="4">
        <f>SUM(E44+$B$3+$B$6+$B$4+$B$5+$B$7)-($C$10*$C$12)</f>
        <v>2947390</v>
      </c>
      <c r="G44" s="5">
        <f>SUM(COS(RADIANS(C44)))*D44</f>
        <v>23870387.35023042</v>
      </c>
      <c r="H44" s="5">
        <f>SUM((COS(RADIANS((90-C44)))*D44)-(F44*O44))</f>
        <v>6495149.696089946</v>
      </c>
      <c r="I44" s="6">
        <f>G44/F44+I43</f>
        <v>615.7700506390288</v>
      </c>
      <c r="J44" s="6">
        <f>SUM(H44/F44)+J43</f>
        <v>126.7912420266857</v>
      </c>
      <c r="K44" s="6">
        <f>SUM(SQRT((I44^2)+(J44^2)))</f>
        <v>628.6881375679532</v>
      </c>
      <c r="L44" s="7">
        <f>SUM((I44/1000)+L43)</f>
        <v>14.25033113247167</v>
      </c>
      <c r="M44" s="7">
        <f>SUM((J44/1000)+M43)</f>
        <v>2.189670670267732</v>
      </c>
      <c r="N44" s="8">
        <f>SUM(((K44-K43))/O43)+1</f>
        <v>1.85443585673618</v>
      </c>
      <c r="O44" s="31">
        <f>SUM(($F$3*$F$4)/((POWER(($F$6+(M43*1000)),2))))</f>
        <v>9.803302207255207</v>
      </c>
    </row>
    <row r="45" ht="13" customHeight="1">
      <c r="A45" s="4">
        <f>SUM(A44+1)</f>
        <v>28</v>
      </c>
      <c r="B45" s="31">
        <v>0.65</v>
      </c>
      <c r="C45" s="31">
        <v>54</v>
      </c>
      <c r="D45" s="4">
        <f>SUM($B$15*B45)+$C$15</f>
        <v>42687214.38</v>
      </c>
      <c r="E45" s="4">
        <f>SUM(E44-(($B$10*$B$12*B45)))</f>
        <v>1632528</v>
      </c>
      <c r="F45" s="4">
        <f>SUM(E45+$B$3+$B$6+$B$4+$B$5+$B$7)-($C$10*$C$12)</f>
        <v>2940734</v>
      </c>
      <c r="G45" s="5">
        <f>SUM(COS(RADIANS(C45)))*D45</f>
        <v>25090915.07401119</v>
      </c>
      <c r="H45" s="5">
        <f>SUM((COS(RADIANS((90-C45)))*D45)-(F45*O45))</f>
        <v>5706923.564544335</v>
      </c>
      <c r="I45" s="6">
        <f>G45/F45+I44</f>
        <v>624.3022453475645</v>
      </c>
      <c r="J45" s="6">
        <f>SUM(H45/F45)+J44</f>
        <v>128.7318879894094</v>
      </c>
      <c r="K45" s="6">
        <f>SUM(SQRT((I45^2)+(J45^2)))</f>
        <v>637.4364223444786</v>
      </c>
      <c r="L45" s="7">
        <f>SUM((I45/1000)+L44)</f>
        <v>14.87463337781923</v>
      </c>
      <c r="M45" s="7">
        <f>SUM((J45/1000)+M44)</f>
        <v>2.318402558257141</v>
      </c>
      <c r="N45" s="8">
        <f>SUM(((K45-K44))/O44)+1</f>
        <v>1.89238142327705</v>
      </c>
      <c r="O45" s="31">
        <f>SUM(($F$3*$F$4)/((POWER(($F$6+(M44*1000)),2))))</f>
        <v>9.802912576044724</v>
      </c>
    </row>
    <row r="46" ht="13" customHeight="1">
      <c r="A46" s="4">
        <f>SUM(A45+1)</f>
        <v>29</v>
      </c>
      <c r="B46" s="31">
        <v>0.65</v>
      </c>
      <c r="C46" s="31">
        <v>54</v>
      </c>
      <c r="D46" s="4">
        <f>SUM($B$15*B46)+$C$15</f>
        <v>42687214.38</v>
      </c>
      <c r="E46" s="4">
        <f>SUM(E45-(($B$10*$B$12*B46)))</f>
        <v>1625872</v>
      </c>
      <c r="F46" s="4">
        <f>SUM(E46+$B$3+$B$6+$B$4+$B$5+$B$7)-($C$10*$C$12)</f>
        <v>2934078</v>
      </c>
      <c r="G46" s="5">
        <f>SUM(COS(RADIANS(C46)))*D46</f>
        <v>25090915.07401119</v>
      </c>
      <c r="H46" s="5">
        <f>SUM((COS(RADIANS((90-C46)))*D46)-(F46*O46))</f>
        <v>5773332.387046672</v>
      </c>
      <c r="I46" s="6">
        <f>G46/F46+I45</f>
        <v>632.8537954679127</v>
      </c>
      <c r="J46" s="6">
        <f>SUM(H46/F46)+J45</f>
        <v>130.6995699620927</v>
      </c>
      <c r="K46" s="6">
        <f>SUM(SQRT((I46^2)+(J46^2)))</f>
        <v>646.2091797757276</v>
      </c>
      <c r="L46" s="7">
        <f>SUM((I46/1000)+L45)</f>
        <v>15.50748717328714</v>
      </c>
      <c r="M46" s="7">
        <f>SUM((J46/1000)+M45)</f>
        <v>2.449102128219234</v>
      </c>
      <c r="N46" s="8">
        <f>SUM(((K46-K45))/O45)+1</f>
        <v>1.894913360003529</v>
      </c>
      <c r="O46" s="31">
        <f>SUM(($F$3*$F$4)/((POWER(($F$6+(M45*1000)),2))))</f>
        <v>9.802517004967138</v>
      </c>
    </row>
    <row r="47" ht="13" customHeight="1">
      <c r="A47" s="4">
        <f>SUM(A46+1)</f>
        <v>30</v>
      </c>
      <c r="B47" s="31">
        <v>0.65</v>
      </c>
      <c r="C47" s="31">
        <v>54</v>
      </c>
      <c r="D47" s="4">
        <f>SUM($B$15*B47)+$C$15</f>
        <v>42687214.38</v>
      </c>
      <c r="E47" s="4">
        <f>SUM(E46-(($B$10*$B$12*B47)))</f>
        <v>1619216</v>
      </c>
      <c r="F47" s="4">
        <f>SUM(E47+$B$3+$B$6+$B$4+$B$5+$B$7)-($C$10*$C$12)</f>
        <v>2927422</v>
      </c>
      <c r="G47" s="5">
        <f>SUM(COS(RADIANS(C47)))*D47</f>
        <v>25090915.07401119</v>
      </c>
      <c r="H47" s="5">
        <f>SUM((COS(RADIANS((90-C47)))*D47)-(F47*O47))</f>
        <v>5839753.572219357</v>
      </c>
      <c r="I47" s="6">
        <f>G47/F47+I46</f>
        <v>641.4247890158232</v>
      </c>
      <c r="J47" s="6">
        <f>SUM(H47/F47)+J46</f>
        <v>132.6944151098778</v>
      </c>
      <c r="K47" s="6">
        <f>SUM(SQRT((I47^2)+(J47^2)))</f>
        <v>655.0065402462374</v>
      </c>
      <c r="L47" s="7">
        <f>SUM((I47/1000)+L46)</f>
        <v>16.14891196230297</v>
      </c>
      <c r="M47" s="7">
        <f>SUM((J47/1000)+M46)</f>
        <v>2.581796543329112</v>
      </c>
      <c r="N47" s="8">
        <f>SUM(((K47-K46))/O46)+1</f>
        <v>1.897459342947522</v>
      </c>
      <c r="O47" s="31">
        <f>SUM(($F$3*$F$4)/((POWER(($F$6+(M46*1000)),2))))</f>
        <v>9.802115412033961</v>
      </c>
    </row>
    <row r="48" ht="13" customHeight="1">
      <c r="A48" s="4">
        <f>SUM(A47+1)</f>
        <v>31</v>
      </c>
      <c r="B48" s="31">
        <v>0.65</v>
      </c>
      <c r="C48" s="31">
        <v>84</v>
      </c>
      <c r="D48" s="4">
        <f>SUM($B$15*B48)+$C$15</f>
        <v>42687214.38</v>
      </c>
      <c r="E48" s="4">
        <f>SUM(E47-(($B$10*$B$12*B48)))</f>
        <v>1612560</v>
      </c>
      <c r="F48" s="4">
        <f>SUM(E48+$B$3+$B$6+$B$4+$B$5+$B$7)-($C$10*$C$12)</f>
        <v>2920766</v>
      </c>
      <c r="G48" s="5">
        <f>SUM(COS(RADIANS(C48)))*D48</f>
        <v>4462028.920318278</v>
      </c>
      <c r="H48" s="5">
        <f>SUM((COS(RADIANS((90-C48)))*D48)-(F48*O48))</f>
        <v>13824874.71756337</v>
      </c>
      <c r="I48" s="6">
        <f>G48/F48+I47</f>
        <v>642.9524803544372</v>
      </c>
      <c r="J48" s="6">
        <f>SUM(H48/F48)+J47</f>
        <v>137.4277195641077</v>
      </c>
      <c r="K48" s="6">
        <f>SUM(SQRT((I48^2)+(J48^2)))</f>
        <v>657.4756802335079</v>
      </c>
      <c r="L48" s="7">
        <f>SUM((I48/1000)+L47)</f>
        <v>16.79186444265741</v>
      </c>
      <c r="M48" s="7">
        <f>SUM((J48/1000)+M47)</f>
        <v>2.719224262893219</v>
      </c>
      <c r="N48" s="8">
        <f>SUM(((K48-K47))/O47)+1</f>
        <v>1.251898685485705</v>
      </c>
      <c r="O48" s="31">
        <f>SUM(($F$3*$F$4)/((POWER(($F$6+(M47*1000)),2))))</f>
        <v>9.801707714902888</v>
      </c>
    </row>
    <row r="49" ht="13" customHeight="1">
      <c r="A49" s="4">
        <f>SUM(A48+1)</f>
        <v>32</v>
      </c>
      <c r="B49" s="31">
        <v>0.65</v>
      </c>
      <c r="C49" s="31">
        <v>83</v>
      </c>
      <c r="D49" s="4">
        <f>SUM($B$15*B49)+$C$15</f>
        <v>42687214.38</v>
      </c>
      <c r="E49" s="4">
        <f>SUM(E48-(($B$10*$B$12*B49)))</f>
        <v>1605904</v>
      </c>
      <c r="F49" s="4">
        <f>SUM(E49+$B$3+$B$6+$B$4+$B$5+$B$7)-($C$10*$C$12)</f>
        <v>2914110</v>
      </c>
      <c r="G49" s="5">
        <f>SUM(COS(RADIANS(C49)))*D49</f>
        <v>5202262.78828537</v>
      </c>
      <c r="H49" s="5">
        <f>SUM((COS(RADIANS((90-C49)))*D49)-(F49*O49))</f>
        <v>13807006.26369105</v>
      </c>
      <c r="I49" s="6">
        <f>G49/F49+I48</f>
        <v>644.7376781638147</v>
      </c>
      <c r="J49" s="6">
        <f>SUM(H49/F49)+J48</f>
        <v>142.1657034644035</v>
      </c>
      <c r="K49" s="6">
        <f>SUM(SQRT((I49^2)+(J49^2)))</f>
        <v>660.225537892617</v>
      </c>
      <c r="L49" s="7">
        <f>SUM((I49/1000)+L48)</f>
        <v>17.43660212082122</v>
      </c>
      <c r="M49" s="7">
        <f>SUM((J49/1000)+M48)</f>
        <v>2.861389966357623</v>
      </c>
      <c r="N49" s="8">
        <f>SUM(((K49-K48))/O48)+1</f>
        <v>1.280548832825135</v>
      </c>
      <c r="O49" s="31">
        <f>SUM(($F$3*$F$4)/((POWER(($F$6+(M48*1000)),2))))</f>
        <v>9.801285501736739</v>
      </c>
    </row>
    <row r="50" ht="13" customHeight="1">
      <c r="A50" s="4">
        <f>SUM(A49+1)</f>
        <v>33</v>
      </c>
      <c r="B50" s="31">
        <v>0.65</v>
      </c>
      <c r="C50" s="31">
        <v>82</v>
      </c>
      <c r="D50" s="4">
        <f>SUM($B$15*B50)+$C$15</f>
        <v>42687214.38</v>
      </c>
      <c r="E50" s="4">
        <f>SUM(E49-(($B$10*$B$12*B50)))</f>
        <v>1599248</v>
      </c>
      <c r="F50" s="4">
        <f>SUM(E50+$B$3+$B$6+$B$4+$B$5+$B$7)-($C$10*$C$12)</f>
        <v>2907454</v>
      </c>
      <c r="G50" s="5">
        <f>SUM(COS(RADIANS(C50)))*D50</f>
        <v>5940911.996611699</v>
      </c>
      <c r="H50" s="5">
        <f>SUM((COS(RADIANS((90-C50)))*D50)-(F50*O50))</f>
        <v>13776268.41054239</v>
      </c>
      <c r="I50" s="6">
        <f>G50/F50+I49</f>
        <v>646.781016423547</v>
      </c>
      <c r="J50" s="6">
        <f>SUM(H50/F50)+J49</f>
        <v>146.9039618893149</v>
      </c>
      <c r="K50" s="6">
        <f>SUM(SQRT((I50^2)+(J50^2)))</f>
        <v>663.2544438031712</v>
      </c>
      <c r="L50" s="7">
        <f>SUM((I50/1000)+L49)</f>
        <v>18.08338313724477</v>
      </c>
      <c r="M50" s="7">
        <f>SUM((J50/1000)+M49)</f>
        <v>3.008293928246938</v>
      </c>
      <c r="N50" s="8">
        <f>SUM(((K50-K49))/O49)+1</f>
        <v>1.309031494901097</v>
      </c>
      <c r="O50" s="31">
        <f>SUM(($F$3*$F$4)/((POWER(($F$6+(M49*1000)),2))))</f>
        <v>9.800848760976992</v>
      </c>
    </row>
    <row r="51" ht="13" customHeight="1">
      <c r="A51" s="4">
        <f>SUM(A50+1)</f>
        <v>34</v>
      </c>
      <c r="B51" s="31">
        <v>0.65</v>
      </c>
      <c r="C51" s="31">
        <v>81</v>
      </c>
      <c r="D51" s="4">
        <f>SUM($B$15*B51)+$C$15</f>
        <v>42687214.38</v>
      </c>
      <c r="E51" s="4">
        <f>SUM(E50-(($B$10*$B$12*B51)))</f>
        <v>1592592</v>
      </c>
      <c r="F51" s="4">
        <f>SUM(E51+$B$3+$B$6+$B$4+$B$5+$B$7)-($C$10*$C$12)</f>
        <v>2900798</v>
      </c>
      <c r="G51" s="5">
        <f>SUM(COS(RADIANS(C51)))*D51</f>
        <v>6677751.545592953</v>
      </c>
      <c r="H51" s="5">
        <f>SUM((COS(RADIANS((90-C51)))*D51)-(F51*O51))</f>
        <v>13732690.48379065</v>
      </c>
      <c r="I51" s="6">
        <f>G51/F51+I50</f>
        <v>649.0830559125404</v>
      </c>
      <c r="J51" s="6">
        <f>SUM(H51/F51)+J50</f>
        <v>151.6380697050921</v>
      </c>
      <c r="K51" s="6">
        <f>SUM(SQRT((I51^2)+(J51^2)))</f>
        <v>666.5605131243888</v>
      </c>
      <c r="L51" s="7">
        <f>SUM((I51/1000)+L50)</f>
        <v>18.73246619315731</v>
      </c>
      <c r="M51" s="7">
        <f>SUM((J51/1000)+M50)</f>
        <v>3.15993199795203</v>
      </c>
      <c r="N51" s="8">
        <f>SUM(((K51-K50))/O50)+1</f>
        <v>1.337324797254399</v>
      </c>
      <c r="O51" s="31">
        <f>SUM(($F$3*$F$4)/((POWER(($F$6+(M50*1000)),2))))</f>
        <v>9.800397494696444</v>
      </c>
    </row>
    <row r="52" ht="13" customHeight="1">
      <c r="A52" s="4">
        <f>SUM(A51+1)</f>
        <v>35</v>
      </c>
      <c r="B52" s="31">
        <v>0.65</v>
      </c>
      <c r="C52" s="31">
        <v>80</v>
      </c>
      <c r="D52" s="4">
        <f>SUM($B$15*B52)+$C$15</f>
        <v>42687214.38</v>
      </c>
      <c r="E52" s="4">
        <f>SUM(E51-(($B$10*$B$12*B52)))</f>
        <v>1585936</v>
      </c>
      <c r="F52" s="4">
        <f>SUM(E52+$B$3+$B$6+$B$4+$B$5+$B$7)-($C$10*$C$12)</f>
        <v>2894142</v>
      </c>
      <c r="G52" s="5">
        <f>SUM(COS(RADIANS(C52)))*D52</f>
        <v>7412556.986764587</v>
      </c>
      <c r="H52" s="5">
        <f>SUM((COS(RADIANS((90-C52)))*D52)-(F52*O52))</f>
        <v>13676305.69182153</v>
      </c>
      <c r="I52" s="6">
        <f>G52/F52+I51</f>
        <v>651.6442837260909</v>
      </c>
      <c r="J52" s="6">
        <f>SUM(H52/F52)+J51</f>
        <v>156.3635827213233</v>
      </c>
      <c r="K52" s="6">
        <f>SUM(SQRT((I52^2)+(J52^2)))</f>
        <v>670.1416585426831</v>
      </c>
      <c r="L52" s="7">
        <f>SUM((I52/1000)+L51)</f>
        <v>19.3841104768834</v>
      </c>
      <c r="M52" s="7">
        <f>SUM((J52/1000)+M51)</f>
        <v>3.316295580673353</v>
      </c>
      <c r="N52" s="8">
        <f>SUM(((K52-K51))/O51)+1</f>
        <v>1.365408180661275</v>
      </c>
      <c r="O52" s="31">
        <f>SUM(($F$3*$F$4)/((POWER(($F$6+(M51*1000)),2))))</f>
        <v>9.799931718656751</v>
      </c>
    </row>
    <row r="53" ht="13" customHeight="1">
      <c r="A53" s="4">
        <f>SUM(A52+1)</f>
        <v>36</v>
      </c>
      <c r="B53" s="31">
        <v>0.65</v>
      </c>
      <c r="C53" s="31">
        <v>80</v>
      </c>
      <c r="D53" s="4">
        <f>SUM($B$15*B53)+$C$15</f>
        <v>42687214.38</v>
      </c>
      <c r="E53" s="4">
        <f>SUM(E52-(($B$10*$B$12*B53)))</f>
        <v>1579280</v>
      </c>
      <c r="F53" s="4">
        <f>SUM(E53+$B$3+$B$6+$B$4+$B$5+$B$7)-($C$10*$C$12)</f>
        <v>2887486</v>
      </c>
      <c r="G53" s="5">
        <f>SUM(COS(RADIANS(C53)))*D53</f>
        <v>7412556.986764587</v>
      </c>
      <c r="H53" s="5">
        <f>SUM((COS(RADIANS((90-C53)))*D53)-(F53*O53))</f>
        <v>13742920.77066859</v>
      </c>
      <c r="I53" s="6">
        <f>G53/F53+I52</f>
        <v>654.2114154755659</v>
      </c>
      <c r="J53" s="6">
        <f>SUM(H53/F53)+J52</f>
        <v>161.1230588783224</v>
      </c>
      <c r="K53" s="6">
        <f>SUM(SQRT((I53^2)+(J53^2)))</f>
        <v>673.7605036219107</v>
      </c>
      <c r="L53" s="7">
        <f>SUM((I53/1000)+L52)</f>
        <v>20.03832189235897</v>
      </c>
      <c r="M53" s="7">
        <f>SUM((J53/1000)+M52)</f>
        <v>3.477418639551676</v>
      </c>
      <c r="N53" s="8">
        <f>SUM(((K53-K52))/O52)+1</f>
        <v>1.369272478943727</v>
      </c>
      <c r="O53" s="31">
        <f>SUM(($F$3*$F$4)/((POWER(($F$6+(M52*1000)),2))))</f>
        <v>9.799451462361938</v>
      </c>
    </row>
    <row r="54" ht="13" customHeight="1">
      <c r="A54" s="4">
        <f>SUM(A53+1)</f>
        <v>37</v>
      </c>
      <c r="B54" s="31">
        <v>0.65</v>
      </c>
      <c r="C54" s="31">
        <v>80</v>
      </c>
      <c r="D54" s="4">
        <f>SUM($B$15*B54)+$C$15</f>
        <v>42687214.38</v>
      </c>
      <c r="E54" s="4">
        <f>SUM(E53-(($B$10*$B$12*B54)))</f>
        <v>1572624</v>
      </c>
      <c r="F54" s="4">
        <f>SUM(E54+$B$3+$B$6+$B$4+$B$5+$B$7)-($C$10*$C$12)</f>
        <v>2880830</v>
      </c>
      <c r="G54" s="5">
        <f>SUM(COS(RADIANS(C54)))*D54</f>
        <v>7412556.986764587</v>
      </c>
      <c r="H54" s="5">
        <f>SUM((COS(RADIANS((90-C54)))*D54)-(F54*O54))</f>
        <v>13809571.46276519</v>
      </c>
      <c r="I54" s="6">
        <f>G54/F54+I53</f>
        <v>656.7844784424069</v>
      </c>
      <c r="J54" s="6">
        <f>SUM(H54/F54)+J53</f>
        <v>165.9166674781929</v>
      </c>
      <c r="K54" s="6">
        <f>SUM(SQRT((I54^2)+(J54^2)))</f>
        <v>677.417295077365</v>
      </c>
      <c r="L54" s="7">
        <f>SUM((I54/1000)+L53)</f>
        <v>20.69510637080137</v>
      </c>
      <c r="M54" s="7">
        <f>SUM((J54/1000)+M53)</f>
        <v>3.643335307029869</v>
      </c>
      <c r="N54" s="8">
        <f>SUM(((K54-K53))/O53)+1</f>
        <v>1.37316287238111</v>
      </c>
      <c r="O54" s="31">
        <f>SUM(($F$3*$F$4)/((POWER(($F$6+(M53*1000)),2))))</f>
        <v>9.798956624706431</v>
      </c>
    </row>
    <row r="55" ht="13" customHeight="1">
      <c r="A55" s="4">
        <f>SUM(A54+1)</f>
        <v>38</v>
      </c>
      <c r="B55" s="31">
        <v>0.65</v>
      </c>
      <c r="C55" s="31">
        <v>80</v>
      </c>
      <c r="D55" s="4">
        <f>SUM($B$15*B55)+$C$15</f>
        <v>42687214.38</v>
      </c>
      <c r="E55" s="4">
        <f>SUM(E54-(($B$10*$B$12*B55)))</f>
        <v>1565968</v>
      </c>
      <c r="F55" s="4">
        <f>SUM(E55+$B$3+$B$6+$B$4+$B$5+$B$7)-($C$10*$C$12)</f>
        <v>2874174</v>
      </c>
      <c r="G55" s="5">
        <f>SUM(COS(RADIANS(C55)))*D55</f>
        <v>7412556.986764587</v>
      </c>
      <c r="H55" s="5">
        <f>SUM((COS(RADIANS((90-C55)))*D55)-(F55*O55))</f>
        <v>13876257.76867032</v>
      </c>
      <c r="I55" s="6">
        <f>G55/F55+I54</f>
        <v>659.3635000975901</v>
      </c>
      <c r="J55" s="6">
        <f>SUM(H55/F55)+J54</f>
        <v>170.7445789994406</v>
      </c>
      <c r="K55" s="6">
        <f>SUM(SQRT((I55^2)+(J55^2)))</f>
        <v>681.1122789369172</v>
      </c>
      <c r="L55" s="7">
        <f>SUM((I55/1000)+L54)</f>
        <v>21.35446987089896</v>
      </c>
      <c r="M55" s="7">
        <f>SUM((J55/1000)+M54)</f>
        <v>3.814079886029309</v>
      </c>
      <c r="N55" s="8">
        <f>SUM(((K55-K54))/O54)+1</f>
        <v>1.377079315795305</v>
      </c>
      <c r="O55" s="31">
        <f>SUM(($F$3*$F$4)/((POWER(($F$6+(M54*1000)),2))))</f>
        <v>9.798447104193375</v>
      </c>
    </row>
    <row r="56" ht="13" customHeight="1">
      <c r="A56" s="4">
        <f>SUM(A55+1)</f>
        <v>39</v>
      </c>
      <c r="B56" s="31">
        <v>0.65</v>
      </c>
      <c r="C56" s="31">
        <v>80</v>
      </c>
      <c r="D56" s="4">
        <f>SUM($B$15*B56)+$C$15</f>
        <v>42687214.38</v>
      </c>
      <c r="E56" s="4">
        <f>SUM(E55-(($B$10*$B$12*B56)))</f>
        <v>1559312</v>
      </c>
      <c r="F56" s="4">
        <f>SUM(E56+$B$3+$B$6+$B$4+$B$5+$B$7)-($C$10*$C$12)</f>
        <v>2867518</v>
      </c>
      <c r="G56" s="5">
        <f>SUM(COS(RADIANS(C56)))*D56</f>
        <v>7412556.986764587</v>
      </c>
      <c r="H56" s="5">
        <f>SUM((COS(RADIANS((90-C56)))*D56)-(F56*O56))</f>
        <v>13942979.68736599</v>
      </c>
      <c r="I56" s="6">
        <f>G56/F56+I55</f>
        <v>661.9485081033862</v>
      </c>
      <c r="J56" s="6">
        <f>SUM(H56/F56)+J55</f>
        <v>175.606965107345</v>
      </c>
      <c r="K56" s="6">
        <f>SUM(SQRT((I56^2)+(J56^2)))</f>
        <v>684.8457005592654</v>
      </c>
      <c r="L56" s="7">
        <f>SUM((I56/1000)+L55)</f>
        <v>22.01641837900235</v>
      </c>
      <c r="M56" s="7">
        <f>SUM((J56/1000)+M55)</f>
        <v>3.989686851136654</v>
      </c>
      <c r="N56" s="8">
        <f>SUM(((K56-K55))/O55)+1</f>
        <v>1.381021766270544</v>
      </c>
      <c r="O56" s="31">
        <f>SUM(($F$3*$F$4)/((POWER(($F$6+(M55*1000)),2))))</f>
        <v>9.797922798933509</v>
      </c>
    </row>
    <row r="57" ht="13" customHeight="1">
      <c r="A57" s="4">
        <f>SUM(A56+1)</f>
        <v>40</v>
      </c>
      <c r="B57" s="31">
        <v>0.65</v>
      </c>
      <c r="C57" s="31">
        <v>80</v>
      </c>
      <c r="D57" s="4">
        <f>SUM($B$15*B57)+$C$15</f>
        <v>42687214.38</v>
      </c>
      <c r="E57" s="4">
        <f>SUM(E56-(($B$10*$B$12*B57)))</f>
        <v>1552656</v>
      </c>
      <c r="F57" s="4">
        <f>SUM(E57+$B$3+$B$6+$B$4+$B$5+$B$7)-($C$10*$C$12)</f>
        <v>2860862</v>
      </c>
      <c r="G57" s="5">
        <f>SUM(COS(RADIANS(C57)))*D57</f>
        <v>7412556.986764587</v>
      </c>
      <c r="H57" s="5">
        <f>SUM((COS(RADIANS((90-C57)))*D57)-(F57*O57))</f>
        <v>14009737.21624729</v>
      </c>
      <c r="I57" s="6">
        <f>G57/F57+I56</f>
        <v>664.5395303151407</v>
      </c>
      <c r="J57" s="6">
        <f>SUM(H57/F57)+J56</f>
        <v>180.5039986644503</v>
      </c>
      <c r="K57" s="6">
        <f>SUM(SQRT((I57^2)+(J57^2)))</f>
        <v>688.6178046531498</v>
      </c>
      <c r="L57" s="7">
        <f>SUM((I57/1000)+L56)</f>
        <v>22.68095790931749</v>
      </c>
      <c r="M57" s="7">
        <f>SUM((J57/1000)+M56)</f>
        <v>4.170190849801104</v>
      </c>
      <c r="N57" s="8">
        <f>SUM(((K57-K56))/O56)+1</f>
        <v>1.384990183255477</v>
      </c>
      <c r="O57" s="31">
        <f>SUM(($F$3*$F$4)/((POWER(($F$6+(M56*1000)),2))))</f>
        <v>9.797383606644054</v>
      </c>
    </row>
    <row r="58" ht="13" customHeight="1">
      <c r="A58" s="4">
        <f>SUM(A57+1)</f>
        <v>41</v>
      </c>
      <c r="B58" s="31">
        <v>0.65</v>
      </c>
      <c r="C58" s="31">
        <v>80</v>
      </c>
      <c r="D58" s="4">
        <f>SUM($B$15*B58)+$C$15</f>
        <v>42687214.38</v>
      </c>
      <c r="E58" s="4">
        <f>SUM(E57-(($B$10*$B$12*B58)))</f>
        <v>1546000</v>
      </c>
      <c r="F58" s="4">
        <f>SUM(E58+$B$3+$B$6+$B$4+$B$5+$B$7)-($C$10*$C$12)</f>
        <v>2854206</v>
      </c>
      <c r="G58" s="5">
        <f>SUM(COS(RADIANS(C58)))*D58</f>
        <v>7412556.986764587</v>
      </c>
      <c r="H58" s="5">
        <f>SUM((COS(RADIANS((90-C58)))*D58)-(F58*O58))</f>
        <v>14076530.35111253</v>
      </c>
      <c r="I58" s="6">
        <f>G58/F58+I57</f>
        <v>667.1365947830749</v>
      </c>
      <c r="J58" s="6">
        <f>SUM(H58/F58)+J57</f>
        <v>185.435853741173</v>
      </c>
      <c r="K58" s="6">
        <f>SUM(SQRT((I58^2)+(J58^2)))</f>
        <v>692.4288352975159</v>
      </c>
      <c r="L58" s="7">
        <f>SUM((I58/1000)+L57)</f>
        <v>23.34809450410057</v>
      </c>
      <c r="M58" s="7">
        <f>SUM((J58/1000)+M57)</f>
        <v>4.355626703542277</v>
      </c>
      <c r="N58" s="8">
        <f>SUM(((K58-K57))/O57)+1</f>
        <v>1.388984528663511</v>
      </c>
      <c r="O58" s="31">
        <f>SUM(($F$3*$F$4)/((POWER(($F$6+(M57*1000)),2))))</f>
        <v>9.796829424647585</v>
      </c>
    </row>
    <row r="59" ht="13" customHeight="1">
      <c r="A59" s="4">
        <f>SUM(A58+1)</f>
        <v>42</v>
      </c>
      <c r="B59" s="31">
        <v>0.65</v>
      </c>
      <c r="C59" s="31">
        <v>80</v>
      </c>
      <c r="D59" s="4">
        <f>SUM($B$15*B59)+$C$15</f>
        <v>42687214.38</v>
      </c>
      <c r="E59" s="4">
        <f>SUM(E58-(($B$10*$B$12*B59)))</f>
        <v>1539344</v>
      </c>
      <c r="F59" s="4">
        <f>SUM(E59+$B$3+$B$6+$B$4+$B$5+$B$7)-($C$10*$C$12)</f>
        <v>2847550</v>
      </c>
      <c r="G59" s="5">
        <f>SUM(COS(RADIANS(C59)))*D59</f>
        <v>7412556.986764587</v>
      </c>
      <c r="H59" s="5">
        <f>SUM((COS(RADIANS((90-C59)))*D59)-(F59*O59))</f>
        <v>14143359.08615323</v>
      </c>
      <c r="I59" s="6">
        <f>G59/F59+I58</f>
        <v>669.7397297541078</v>
      </c>
      <c r="J59" s="6">
        <f>SUM(H59/F59)+J58</f>
        <v>190.4027056265317</v>
      </c>
      <c r="K59" s="6">
        <f>SUM(SQRT((I59^2)+(J59^2)))</f>
        <v>696.279035962601</v>
      </c>
      <c r="L59" s="7">
        <f>SUM((I59/1000)+L58)</f>
        <v>24.01783423385467</v>
      </c>
      <c r="M59" s="7">
        <f>SUM((J59/1000)+M58)</f>
        <v>4.546029409168809</v>
      </c>
      <c r="N59" s="8">
        <f>SUM(((K59-K58))/O58)+1</f>
        <v>1.393004766970682</v>
      </c>
      <c r="O59" s="31">
        <f>SUM(($F$3*$F$4)/((POWER(($F$6+(M58*1000)),2))))</f>
        <v>9.796260149870937</v>
      </c>
    </row>
    <row r="60" ht="13" customHeight="1">
      <c r="A60" s="4">
        <f>SUM(A59+1)</f>
        <v>43</v>
      </c>
      <c r="B60" s="31">
        <v>0.65</v>
      </c>
      <c r="C60" s="31">
        <v>80</v>
      </c>
      <c r="D60" s="4">
        <f>SUM($B$15*B60)+$C$15</f>
        <v>42687214.38</v>
      </c>
      <c r="E60" s="4">
        <f>SUM(E59-(($B$10*$B$12*B60)))</f>
        <v>1532688</v>
      </c>
      <c r="F60" s="4">
        <f>SUM(E60+$B$3+$B$6+$B$4+$B$5+$B$7)-($C$10*$C$12)</f>
        <v>2840894</v>
      </c>
      <c r="G60" s="5">
        <f>SUM(COS(RADIANS(C60)))*D60</f>
        <v>7412556.986764587</v>
      </c>
      <c r="H60" s="5">
        <f>SUM((COS(RADIANS((90-C60)))*D60)-(F60*O60))</f>
        <v>14210223.41394418</v>
      </c>
      <c r="I60" s="6">
        <f>G60/F60+I59</f>
        <v>672.3489636736995</v>
      </c>
      <c r="J60" s="6">
        <f>SUM(H60/F60)+J59</f>
        <v>195.404730838998</v>
      </c>
      <c r="K60" s="6">
        <f>SUM(SQRT((I60^2)+(J60^2)))</f>
        <v>700.1686495319245</v>
      </c>
      <c r="L60" s="7">
        <f>SUM((I60/1000)+L59)</f>
        <v>24.69018319752837</v>
      </c>
      <c r="M60" s="7">
        <f>SUM((J60/1000)+M59)</f>
        <v>4.741434140007807</v>
      </c>
      <c r="N60" s="8">
        <f>SUM(((K60-K59))/O59)+1</f>
        <v>1.397050865311569</v>
      </c>
      <c r="O60" s="31">
        <f>SUM(($F$3*$F$4)/((POWER(($F$6+(M59*1000)),2))))</f>
        <v>9.795675678844066</v>
      </c>
    </row>
    <row r="61" ht="13" customHeight="1">
      <c r="A61" s="4">
        <f>SUM(A60+1)</f>
        <v>44</v>
      </c>
      <c r="B61" s="31">
        <v>0.65</v>
      </c>
      <c r="C61" s="31">
        <v>80</v>
      </c>
      <c r="D61" s="4">
        <f>SUM($B$15*B61)+$C$15</f>
        <v>42687214.38</v>
      </c>
      <c r="E61" s="4">
        <f>SUM(E60-(($B$10*$B$12*B61)))</f>
        <v>1526032</v>
      </c>
      <c r="F61" s="4">
        <f>SUM(E61+$B$3+$B$6+$B$4+$B$5+$B$7)-($C$10*$C$12)</f>
        <v>2834238</v>
      </c>
      <c r="G61" s="5">
        <f>SUM(COS(RADIANS(C61)))*D61</f>
        <v>7412556.986764587</v>
      </c>
      <c r="H61" s="5">
        <f>SUM((COS(RADIANS((90-C61)))*D61)-(F61*O61))</f>
        <v>14277123.32543333</v>
      </c>
      <c r="I61" s="6">
        <f>G61/F61+I60</f>
        <v>674.9643251877166</v>
      </c>
      <c r="J61" s="6">
        <f>SUM(H61/F61)+J60</f>
        <v>200.4421071374717</v>
      </c>
      <c r="K61" s="6">
        <f>SUM(SQRT((I61^2)+(J61^2)))</f>
        <v>704.0979183251568</v>
      </c>
      <c r="L61" s="7">
        <f>SUM((I61/1000)+L60)</f>
        <v>25.36514752271609</v>
      </c>
      <c r="M61" s="7">
        <f>SUM((J61/1000)+M60)</f>
        <v>4.941876247145279</v>
      </c>
      <c r="N61" s="8">
        <f>SUM(((K61-K60))/O60)+1</f>
        <v>1.401122793572923</v>
      </c>
      <c r="O61" s="31">
        <f>SUM(($F$3*$F$4)/((POWER(($F$6+(M60*1000)),2))))</f>
        <v>9.79507590769896</v>
      </c>
    </row>
    <row r="62" ht="13" customHeight="1">
      <c r="A62" s="4">
        <f>SUM(A61+1)</f>
        <v>45</v>
      </c>
      <c r="B62" s="31">
        <v>0.65</v>
      </c>
      <c r="C62" s="31">
        <v>80</v>
      </c>
      <c r="D62" s="4">
        <f>SUM($B$15*B62)+$C$15</f>
        <v>42687214.38</v>
      </c>
      <c r="E62" s="4">
        <f>SUM(E61-(($B$10*$B$12*B62)))</f>
        <v>1519376</v>
      </c>
      <c r="F62" s="4">
        <f>SUM(E62+$B$3+$B$6+$B$4+$B$5+$B$7)-($C$10*$C$12)</f>
        <v>2827582</v>
      </c>
      <c r="G62" s="5">
        <f>SUM(COS(RADIANS(C62)))*D62</f>
        <v>7412556.986764587</v>
      </c>
      <c r="H62" s="5">
        <f>SUM((COS(RADIANS((90-C62)))*D62)-(F62*O62))</f>
        <v>14344058.8099317</v>
      </c>
      <c r="I62" s="6">
        <f>G62/F62+I61</f>
        <v>677.5858431443186</v>
      </c>
      <c r="J62" s="6">
        <f>SUM(H62/F62)+J61</f>
        <v>205.5150135323814</v>
      </c>
      <c r="K62" s="6">
        <f>SUM(SQRT((I62^2)+(J62^2)))</f>
        <v>708.067084121845</v>
      </c>
      <c r="L62" s="7">
        <f>SUM((I62/1000)+L61)</f>
        <v>26.04273336586041</v>
      </c>
      <c r="M62" s="7">
        <f>SUM((J62/1000)+M61)</f>
        <v>5.147391260677661</v>
      </c>
      <c r="N62" s="8">
        <f>SUM(((K62-K61))/O61)+1</f>
        <v>1.405220524485007</v>
      </c>
      <c r="O62" s="31">
        <f>SUM(($F$3*$F$4)/((POWER(($F$6+(M61*1000)),2))))</f>
        <v>9.794460732168517</v>
      </c>
    </row>
    <row r="63" ht="13" customHeight="1">
      <c r="A63" s="4">
        <f>SUM(A62+1)</f>
        <v>46</v>
      </c>
      <c r="B63" s="31">
        <v>0.65</v>
      </c>
      <c r="C63" s="31">
        <v>80</v>
      </c>
      <c r="D63" s="4">
        <f>SUM($B$15*B63)+$C$15</f>
        <v>42687214.38</v>
      </c>
      <c r="E63" s="4">
        <f>SUM(E62-(($B$10*$B$12*B63)))</f>
        <v>1512720</v>
      </c>
      <c r="F63" s="4">
        <f>SUM(E63+$B$3+$B$6+$B$4+$B$5+$B$7)-($C$10*$C$12)</f>
        <v>2820926</v>
      </c>
      <c r="G63" s="5">
        <f>SUM(COS(RADIANS(C63)))*D63</f>
        <v>7412556.986764587</v>
      </c>
      <c r="H63" s="5">
        <f>SUM((COS(RADIANS((90-C63)))*D63)-(F63*O63))</f>
        <v>14411029.85510322</v>
      </c>
      <c r="I63" s="6">
        <f>G63/F63+I62</f>
        <v>680.2135465958677</v>
      </c>
      <c r="J63" s="6">
        <f>SUM(H63/F63)+J62</f>
        <v>210.6236302969131</v>
      </c>
      <c r="K63" s="6">
        <f>SUM(SQRT((I63^2)+(J63^2)))</f>
        <v>712.0763881859722</v>
      </c>
      <c r="L63" s="7">
        <f>SUM((I63/1000)+L62)</f>
        <v>26.72294691245628</v>
      </c>
      <c r="M63" s="7">
        <f>SUM((J63/1000)+M62)</f>
        <v>5.358014890974574</v>
      </c>
      <c r="N63" s="8">
        <f>SUM(((K63-K62))/O62)+1</f>
        <v>1.409344033710724</v>
      </c>
      <c r="O63" s="31">
        <f>SUM(($F$3*$F$4)/((POWER(($F$6+(M62*1000)),2))))</f>
        <v>9.793830047585434</v>
      </c>
    </row>
    <row r="64" ht="13" customHeight="1">
      <c r="A64" s="4">
        <f>SUM(A63+1)</f>
        <v>47</v>
      </c>
      <c r="B64" s="31">
        <v>0.65</v>
      </c>
      <c r="C64" s="31">
        <v>80</v>
      </c>
      <c r="D64" s="4">
        <f>SUM($B$15*B64)+$C$15</f>
        <v>42687214.38</v>
      </c>
      <c r="E64" s="4">
        <f>SUM(E63-(($B$10*$B$12*B64)))</f>
        <v>1506064</v>
      </c>
      <c r="F64" s="4">
        <f>SUM(E64+$B$3+$B$6+$B$4+$B$5+$B$7)-($C$10*$C$12)</f>
        <v>2814270</v>
      </c>
      <c r="G64" s="5">
        <f>SUM(COS(RADIANS(C64)))*D64</f>
        <v>7412556.986764587</v>
      </c>
      <c r="H64" s="5">
        <f>SUM((COS(RADIANS((90-C64)))*D64)-(F64*O64))</f>
        <v>14478036.44695457</v>
      </c>
      <c r="I64" s="6">
        <f>G64/F64+I63</f>
        <v>682.8474648008603</v>
      </c>
      <c r="J64" s="6">
        <f>SUM(H64/F64)+J63</f>
        <v>215.7681389783667</v>
      </c>
      <c r="K64" s="6">
        <f>SUM(SQRT((I64^2)+(J64^2)))</f>
        <v>716.1260712913264</v>
      </c>
      <c r="L64" s="7">
        <f>SUM((I64/1000)+L63)</f>
        <v>27.40579437725714</v>
      </c>
      <c r="M64" s="7">
        <f>SUM((J64/1000)+M63)</f>
        <v>5.57378302995294</v>
      </c>
      <c r="N64" s="8">
        <f>SUM(((K64-K63))/O63)+1</f>
        <v>1.413493299932506</v>
      </c>
      <c r="O64" s="31">
        <f>SUM(($F$3*$F$4)/((POWER(($F$6+(M63*1000)),2))))</f>
        <v>9.793183748881113</v>
      </c>
    </row>
    <row r="65" ht="13" customHeight="1">
      <c r="A65" s="4">
        <f>SUM(A64+1)</f>
        <v>48</v>
      </c>
      <c r="B65" s="31">
        <v>0.65</v>
      </c>
      <c r="C65" s="31">
        <v>80</v>
      </c>
      <c r="D65" s="4">
        <f>SUM($B$15*B65)+$C$15</f>
        <v>42687214.38</v>
      </c>
      <c r="E65" s="4">
        <f>SUM(E64-(($B$10*$B$12*B65)))</f>
        <v>1499408</v>
      </c>
      <c r="F65" s="4">
        <f>SUM(E65+$B$3+$B$6+$B$4+$B$5+$B$7)-($C$10*$C$12)</f>
        <v>2807614</v>
      </c>
      <c r="G65" s="5">
        <f>SUM(COS(RADIANS(C65)))*D65</f>
        <v>7412556.986764587</v>
      </c>
      <c r="H65" s="5">
        <f>SUM((COS(RADIANS((90-C65)))*D65)-(F65*O65))</f>
        <v>14545078.56982484</v>
      </c>
      <c r="I65" s="6">
        <f>G65/F65+I64</f>
        <v>685.4876272258819</v>
      </c>
      <c r="J65" s="6">
        <f>SUM(H65/F65)+J64</f>
        <v>220.948722409645</v>
      </c>
      <c r="K65" s="6">
        <f>SUM(SQRT((I65^2)+(J65^2)))</f>
        <v>720.2163737476565</v>
      </c>
      <c r="L65" s="7">
        <f>SUM((I65/1000)+L64)</f>
        <v>28.09128200448302</v>
      </c>
      <c r="M65" s="7">
        <f>SUM((J65/1000)+M64)</f>
        <v>5.794731752362585</v>
      </c>
      <c r="N65" s="8">
        <f>SUM(((K65-K64))/O64)+1</f>
        <v>1.417668304936827</v>
      </c>
      <c r="O65" s="31">
        <f>SUM(($F$3*$F$4)/((POWER(($F$6+(M64*1000)),2))))</f>
        <v>9.792521730584538</v>
      </c>
    </row>
    <row r="66" ht="13" customHeight="1">
      <c r="A66" s="4">
        <f>SUM(A65+1)</f>
        <v>49</v>
      </c>
      <c r="B66" s="31">
        <v>0.65</v>
      </c>
      <c r="C66" s="31">
        <v>80</v>
      </c>
      <c r="D66" s="4">
        <f>SUM($B$15*B66)+$C$15</f>
        <v>42687214.38</v>
      </c>
      <c r="E66" s="4">
        <f>SUM(E65-(($B$10*$B$12*B66)))</f>
        <v>1492752</v>
      </c>
      <c r="F66" s="4">
        <f>SUM(E66+$B$3+$B$6+$B$4+$B$5+$B$7)-($C$10*$C$12)</f>
        <v>2800958</v>
      </c>
      <c r="G66" s="5">
        <f>SUM(COS(RADIANS(C66)))*D66</f>
        <v>7412556.986764587</v>
      </c>
      <c r="H66" s="5">
        <f>SUM((COS(RADIANS((90-C66)))*D66)-(F66*O66))</f>
        <v>14612156.20637532</v>
      </c>
      <c r="I66" s="6">
        <f>G66/F66+I65</f>
        <v>688.1340635475849</v>
      </c>
      <c r="J66" s="6">
        <f>SUM(H66/F66)+J65</f>
        <v>226.165564720874</v>
      </c>
      <c r="K66" s="6">
        <f>SUM(SQRT((I66^2)+(J66^2)))</f>
        <v>724.3475354275897</v>
      </c>
      <c r="L66" s="7">
        <f>SUM((I66/1000)+L65)</f>
        <v>28.77941606803061</v>
      </c>
      <c r="M66" s="7">
        <f>SUM((J66/1000)+M65)</f>
        <v>6.020897317083459</v>
      </c>
      <c r="N66" s="8">
        <f>SUM(((K66-K65))/O65)+1</f>
        <v>1.421869033696457</v>
      </c>
      <c r="O66" s="31">
        <f>SUM(($F$3*$F$4)/((POWER(($F$6+(M65*1000)),2))))</f>
        <v>9.791843886821185</v>
      </c>
    </row>
    <row r="67" ht="13" customHeight="1">
      <c r="A67" s="4">
        <f>SUM(A66+1)</f>
        <v>50</v>
      </c>
      <c r="B67" s="31">
        <v>0.65</v>
      </c>
      <c r="C67" s="31">
        <v>80</v>
      </c>
      <c r="D67" s="4">
        <f>SUM($B$15*B67)+$C$15</f>
        <v>42687214.38</v>
      </c>
      <c r="E67" s="4">
        <f>SUM(E66-(($B$10*$B$12*B67)))</f>
        <v>1486096</v>
      </c>
      <c r="F67" s="4">
        <f>SUM(E67+$B$3+$B$6+$B$4+$B$5+$B$7)-($C$10*$C$12)</f>
        <v>2794302</v>
      </c>
      <c r="G67" s="5">
        <f>SUM(COS(RADIANS(C67)))*D67</f>
        <v>7412556.986764587</v>
      </c>
      <c r="H67" s="5">
        <f>SUM((COS(RADIANS((90-C67)))*D67)-(F67*O67))</f>
        <v>14679269.33757908</v>
      </c>
      <c r="I67" s="6">
        <f>G67/F67+I66</f>
        <v>690.7868036546902</v>
      </c>
      <c r="J67" s="6">
        <f>SUM(H67/F67)+J66</f>
        <v>231.4188513511592</v>
      </c>
      <c r="K67" s="6">
        <f>SUM(SQRT((I67^2)+(J67^2)))</f>
        <v>728.5197957942895</v>
      </c>
      <c r="L67" s="7">
        <f>SUM((I67/1000)+L66)</f>
        <v>29.4702028716853</v>
      </c>
      <c r="M67" s="7">
        <f>SUM((J67/1000)+M66)</f>
        <v>6.252316168434618</v>
      </c>
      <c r="N67" s="8">
        <f>SUM(((K67-K66))/O66)+1</f>
        <v>1.426095474450448</v>
      </c>
      <c r="O67" s="31">
        <f>SUM(($F$3*$F$4)/((POWER(($F$6+(M66*1000)),2))))</f>
        <v>9.791150111311923</v>
      </c>
    </row>
    <row r="68" ht="13" customHeight="1">
      <c r="A68" s="4">
        <f>SUM(A67+1)</f>
        <v>51</v>
      </c>
      <c r="B68" s="31">
        <v>0.65</v>
      </c>
      <c r="C68" s="31">
        <v>80</v>
      </c>
      <c r="D68" s="4">
        <f>SUM($B$15*B68)+$C$15</f>
        <v>42687214.38</v>
      </c>
      <c r="E68" s="4">
        <f>SUM(E67-(($B$10*$B$12*B68)))</f>
        <v>1479440</v>
      </c>
      <c r="F68" s="4">
        <f>SUM(E68+$B$3+$B$6+$B$4+$B$5+$B$7)-($C$10*$C$12)</f>
        <v>2787646</v>
      </c>
      <c r="G68" s="5">
        <f>SUM(COS(RADIANS(C68)))*D68</f>
        <v>7412556.986764587</v>
      </c>
      <c r="H68" s="5">
        <f>SUM((COS(RADIANS((90-C68)))*D68)-(F68*O68))</f>
        <v>14746417.94271065</v>
      </c>
      <c r="I68" s="6">
        <f>G68/F68+I67</f>
        <v>693.4458776500126</v>
      </c>
      <c r="J68" s="6">
        <f>SUM(H68/F68)+J67</f>
        <v>236.7087690604776</v>
      </c>
      <c r="K68" s="6">
        <f>SUM(SQRT((I68^2)+(J68^2)))</f>
        <v>732.7333939298268</v>
      </c>
      <c r="L68" s="7">
        <f>SUM((I68/1000)+L67)</f>
        <v>30.16364874933531</v>
      </c>
      <c r="M68" s="7">
        <f>SUM((J68/1000)+M67)</f>
        <v>6.489024937495095</v>
      </c>
      <c r="N68" s="8">
        <f>SUM(((K68-K67))/O67)+1</f>
        <v>1.4303476187817</v>
      </c>
      <c r="O68" s="31">
        <f>SUM(($F$3*$F$4)/((POWER(($F$6+(M67*1000)),2))))</f>
        <v>9.790440297371893</v>
      </c>
    </row>
    <row r="69" ht="13" customHeight="1">
      <c r="A69" s="4">
        <f>SUM(A68+1)</f>
        <v>52</v>
      </c>
      <c r="B69" s="31">
        <v>0.65</v>
      </c>
      <c r="C69" s="31">
        <v>80</v>
      </c>
      <c r="D69" s="4">
        <f>SUM($B$15*B69)+$C$15</f>
        <v>42687214.38</v>
      </c>
      <c r="E69" s="4">
        <f>SUM(E68-(($B$10*$B$12*B69)))</f>
        <v>1472784</v>
      </c>
      <c r="F69" s="4">
        <f>SUM(E69+$B$3+$B$6+$B$4+$B$5+$B$7)-($C$10*$C$12)</f>
        <v>2780990</v>
      </c>
      <c r="G69" s="5">
        <f>SUM(COS(RADIANS(C69)))*D69</f>
        <v>7412556.986764587</v>
      </c>
      <c r="H69" s="5">
        <f>SUM((COS(RADIANS((90-C69)))*D69)-(F69*O69))</f>
        <v>14813601.99933545</v>
      </c>
      <c r="I69" s="6">
        <f>G69/F69+I68</f>
        <v>696.1113158525104</v>
      </c>
      <c r="J69" s="6">
        <f>SUM(H69/F69)+J68</f>
        <v>242.0355059417089</v>
      </c>
      <c r="K69" s="6">
        <f>SUM(SQRT((I69^2)+(J69^2)))</f>
        <v>736.9885685642435</v>
      </c>
      <c r="L69" s="7">
        <f>SUM((I69/1000)+L68)</f>
        <v>30.85976006518782</v>
      </c>
      <c r="M69" s="7">
        <f>SUM((J69/1000)+M68)</f>
        <v>6.731060443436804</v>
      </c>
      <c r="N69" s="8">
        <f>SUM(((K69-K68))/O68)+1</f>
        <v>1.434625461692353</v>
      </c>
      <c r="O69" s="31">
        <f>SUM(($F$3*$F$4)/((POWER(($F$6+(M68*1000)),2))))</f>
        <v>9.789714337909436</v>
      </c>
    </row>
    <row r="70" ht="13" customHeight="1">
      <c r="A70" s="4">
        <f>SUM(A69+1)</f>
        <v>53</v>
      </c>
      <c r="B70" s="31">
        <v>0.65</v>
      </c>
      <c r="C70" s="31">
        <v>80</v>
      </c>
      <c r="D70" s="4">
        <f>SUM($B$15*B70)+$C$15</f>
        <v>42687214.38</v>
      </c>
      <c r="E70" s="4">
        <f>SUM(E69-(($B$10*$B$12*B70)))</f>
        <v>1466128</v>
      </c>
      <c r="F70" s="4">
        <f>SUM(E70+$B$3+$B$6+$B$4+$B$5+$B$7)-($C$10*$C$12)</f>
        <v>2774334</v>
      </c>
      <c r="G70" s="5">
        <f>SUM(COS(RADIANS(C70)))*D70</f>
        <v>7412556.986764587</v>
      </c>
      <c r="H70" s="5">
        <f>SUM((COS(RADIANS((90-C70)))*D70)-(F70*O70))</f>
        <v>14880821.48329946</v>
      </c>
      <c r="I70" s="6">
        <f>G70/F70+I69</f>
        <v>698.7831487993599</v>
      </c>
      <c r="J70" s="6">
        <f>SUM(H70/F70)+J69</f>
        <v>247.3992514328068</v>
      </c>
      <c r="K70" s="6">
        <f>SUM(SQRT((I70^2)+(J70^2)))</f>
        <v>741.2855581052834</v>
      </c>
      <c r="L70" s="7">
        <f>SUM((I70/1000)+L69)</f>
        <v>31.55854321398718</v>
      </c>
      <c r="M70" s="7">
        <f>SUM((J70/1000)+M69)</f>
        <v>6.978459694869611</v>
      </c>
      <c r="N70" s="8">
        <f>SUM(((K70-K69))/O69)+1</f>
        <v>1.438929001676828</v>
      </c>
      <c r="O70" s="31">
        <f>SUM(($F$3*$F$4)/((POWER(($F$6+(M69*1000)),2))))</f>
        <v>9.788972125424969</v>
      </c>
    </row>
    <row r="71" ht="13" customHeight="1">
      <c r="A71" s="4">
        <f>SUM(A70+1)</f>
        <v>54</v>
      </c>
      <c r="B71" s="31">
        <v>0.65</v>
      </c>
      <c r="C71" s="31">
        <v>80</v>
      </c>
      <c r="D71" s="4">
        <f>SUM($B$15*B71)+$C$15</f>
        <v>42687214.38</v>
      </c>
      <c r="E71" s="4">
        <f>SUM(E70-(($B$10*$B$12*B71)))</f>
        <v>1459472</v>
      </c>
      <c r="F71" s="4">
        <f>SUM(E71+$B$3+$B$6+$B$4+$B$5+$B$7)-($C$10*$C$12)</f>
        <v>2767678</v>
      </c>
      <c r="G71" s="5">
        <f>SUM(COS(RADIANS(C71)))*D71</f>
        <v>7412556.986764587</v>
      </c>
      <c r="H71" s="5">
        <f>SUM((COS(RADIANS((90-C71)))*D71)-(F71*O71))</f>
        <v>14948076.3687185</v>
      </c>
      <c r="I71" s="6">
        <f>G71/F71+I70</f>
        <v>701.4614072480539</v>
      </c>
      <c r="J71" s="6">
        <f>SUM(H71/F71)+J70</f>
        <v>252.8001963291128</v>
      </c>
      <c r="K71" s="6">
        <f>SUM(SQRT((I71^2)+(J71^2)))</f>
        <v>745.6246006687668</v>
      </c>
      <c r="L71" s="7">
        <f>SUM((I71/1000)+L70)</f>
        <v>32.26000462123523</v>
      </c>
      <c r="M71" s="7">
        <f>SUM((J71/1000)+M70)</f>
        <v>7.231259891198723</v>
      </c>
      <c r="N71" s="8">
        <f>SUM(((K71-K70))/O70)+1</f>
        <v>1.443258240792574</v>
      </c>
      <c r="O71" s="31">
        <f>SUM(($F$3*$F$4)/((POWER(($F$6+(M70*1000)),2))))</f>
        <v>9.788213552009919</v>
      </c>
    </row>
    <row r="72" ht="13" customHeight="1">
      <c r="A72" s="4">
        <f>SUM(A71+1)</f>
        <v>55</v>
      </c>
      <c r="B72" s="31">
        <v>0.65</v>
      </c>
      <c r="C72" s="31">
        <v>80</v>
      </c>
      <c r="D72" s="4">
        <f>SUM($B$15*B72)+$C$15</f>
        <v>42687214.38</v>
      </c>
      <c r="E72" s="4">
        <f>SUM(E71-(($B$10*$B$12*B72)))</f>
        <v>1452816</v>
      </c>
      <c r="F72" s="4">
        <f>SUM(E72+$B$3+$B$6+$B$4+$B$5+$B$7)-($C$10*$C$12)</f>
        <v>2761022</v>
      </c>
      <c r="G72" s="5">
        <f>SUM(COS(RADIANS(C72)))*D72</f>
        <v>7412556.986764587</v>
      </c>
      <c r="H72" s="5">
        <f>SUM((COS(RADIANS((90-C72)))*D72)-(F72*O72))</f>
        <v>15015366.62796779</v>
      </c>
      <c r="I72" s="6">
        <f>G72/F72+I71</f>
        <v>704.146122178527</v>
      </c>
      <c r="J72" s="6">
        <f>SUM(H72/F72)+J71</f>
        <v>258.2385327958153</v>
      </c>
      <c r="K72" s="6">
        <f>SUM(SQRT((I72^2)+(J72^2)))</f>
        <v>750.0059341095858</v>
      </c>
      <c r="L72" s="7">
        <f>SUM((I72/1000)+L71)</f>
        <v>32.96415074341376</v>
      </c>
      <c r="M72" s="7">
        <f>SUM((J72/1000)+M71)</f>
        <v>7.489498423994538</v>
      </c>
      <c r="N72" s="8">
        <f>SUM(((K72-K71))/O71)+1</f>
        <v>1.447613184728625</v>
      </c>
      <c r="O72" s="31">
        <f>SUM(($F$3*$F$4)/((POWER(($F$6+(M71*1000)),2))))</f>
        <v>9.787438509345607</v>
      </c>
    </row>
    <row r="73" ht="13" customHeight="1">
      <c r="A73" s="4">
        <f>SUM(A72+1)</f>
        <v>56</v>
      </c>
      <c r="B73" s="31">
        <v>0.65</v>
      </c>
      <c r="C73" s="31">
        <v>80</v>
      </c>
      <c r="D73" s="4">
        <f>SUM($B$15*B73)+$C$15</f>
        <v>42687214.38</v>
      </c>
      <c r="E73" s="4">
        <f>SUM(E72-(($B$10*$B$12*B73)))</f>
        <v>1446160</v>
      </c>
      <c r="F73" s="4">
        <f>SUM(E73+$B$3+$B$6+$B$4+$B$5+$B$7)-($C$10*$C$12)</f>
        <v>2754366</v>
      </c>
      <c r="G73" s="5">
        <f>SUM(COS(RADIANS(C73)))*D73</f>
        <v>7412556.986764587</v>
      </c>
      <c r="H73" s="5">
        <f>SUM((COS(RADIANS((90-C73)))*D73)-(F73*O73))</f>
        <v>15082692.23167118</v>
      </c>
      <c r="I73" s="6">
        <f>G73/F73+I72</f>
        <v>706.8373247953051</v>
      </c>
      <c r="J73" s="6">
        <f>SUM(H73/F73)+J72</f>
        <v>263.7144543805543</v>
      </c>
      <c r="K73" s="6">
        <f>SUM(SQRT((I73^2)+(J73^2)))</f>
        <v>754.4297960532955</v>
      </c>
      <c r="L73" s="7">
        <f>SUM((I73/1000)+L72)</f>
        <v>33.67098806820906</v>
      </c>
      <c r="M73" s="7">
        <f>SUM((J73/1000)+M72)</f>
        <v>7.753212878375093</v>
      </c>
      <c r="N73" s="8">
        <f>SUM(((K73-K72))/O72)+1</f>
        <v>1.451993842871707</v>
      </c>
      <c r="O73" s="31">
        <f>SUM(($F$3*$F$4)/((POWER(($F$6+(M72*1000)),2))))</f>
        <v>9.786646888702167</v>
      </c>
    </row>
    <row r="74" ht="13" customHeight="1">
      <c r="A74" s="4">
        <f>SUM(A73+1)</f>
        <v>57</v>
      </c>
      <c r="B74" s="31">
        <v>0.65</v>
      </c>
      <c r="C74" s="31">
        <v>80</v>
      </c>
      <c r="D74" s="4">
        <f>SUM($B$15*B74)+$C$15</f>
        <v>42687214.38</v>
      </c>
      <c r="E74" s="4">
        <f>SUM(E73-(($B$10*$B$12*B74)))</f>
        <v>1439504</v>
      </c>
      <c r="F74" s="4">
        <f>SUM(E74+$B$3+$B$6+$B$4+$B$5+$B$7)-($C$10*$C$12)</f>
        <v>2747710</v>
      </c>
      <c r="G74" s="5">
        <f>SUM(COS(RADIANS(C74)))*D74</f>
        <v>7412556.986764587</v>
      </c>
      <c r="H74" s="5">
        <f>SUM((COS(RADIANS((90-C74)))*D74)-(F74*O74))</f>
        <v>15150053.14869057</v>
      </c>
      <c r="I74" s="6">
        <f>G74/F74+I73</f>
        <v>709.5350465296819</v>
      </c>
      <c r="J74" s="6">
        <f>SUM(H74/F74)+J73</f>
        <v>269.2281560261758</v>
      </c>
      <c r="K74" s="6">
        <f>SUM(SQRT((I74^2)+(J74^2)))</f>
        <v>758.8964239282807</v>
      </c>
      <c r="L74" s="7">
        <f>SUM((I74/1000)+L73)</f>
        <v>34.38052311473874</v>
      </c>
      <c r="M74" s="7">
        <f>SUM((J74/1000)+M73)</f>
        <v>8.022441034401268</v>
      </c>
      <c r="N74" s="8">
        <f>SUM(((K74-K73))/O73)+1</f>
        <v>1.456400228370508</v>
      </c>
      <c r="O74" s="31">
        <f>SUM(($F$3*$F$4)/((POWER(($F$6+(M73*1000)),2))))</f>
        <v>9.785838580937453</v>
      </c>
    </row>
    <row r="75" ht="13" customHeight="1">
      <c r="A75" s="4">
        <f>SUM(A74+1)</f>
        <v>58</v>
      </c>
      <c r="B75" s="31">
        <v>0.65</v>
      </c>
      <c r="C75" s="31">
        <v>80</v>
      </c>
      <c r="D75" s="4">
        <f>SUM($B$15*B75)+$C$15</f>
        <v>42687214.38</v>
      </c>
      <c r="E75" s="4">
        <f>SUM(E74-(($B$10*$B$12*B75)))</f>
        <v>1432848</v>
      </c>
      <c r="F75" s="4">
        <f>SUM(E75+$B$3+$B$6+$B$4+$B$5+$B$7)-($C$10*$C$12)</f>
        <v>2741054</v>
      </c>
      <c r="G75" s="5">
        <f>SUM(COS(RADIANS(C75)))*D75</f>
        <v>7412556.986764587</v>
      </c>
      <c r="H75" s="5">
        <f>SUM((COS(RADIANS((90-C75)))*D75)-(F75*O75))</f>
        <v>15217449.34611507</v>
      </c>
      <c r="I75" s="6">
        <f>G75/F75+I74</f>
        <v>712.2393190419216</v>
      </c>
      <c r="J75" s="6">
        <f>SUM(H75/F75)+J74</f>
        <v>274.7798340836366</v>
      </c>
      <c r="K75" s="6">
        <f>SUM(SQRT((I75^2)+(J75^2)))</f>
        <v>763.4060549984727</v>
      </c>
      <c r="L75" s="7">
        <f>SUM((I75/1000)+L74)</f>
        <v>35.09276243378066</v>
      </c>
      <c r="M75" s="7">
        <f>SUM((J75/1000)+M74)</f>
        <v>8.297220868484905</v>
      </c>
      <c r="N75" s="8">
        <f>SUM(((K75-K74))/O74)+1</f>
        <v>1.460832358197345</v>
      </c>
      <c r="O75" s="31">
        <f>SUM(($F$3*$F$4)/((POWER(($F$6+(M74*1000)),2))))</f>
        <v>9.785013476495955</v>
      </c>
    </row>
    <row r="76" ht="13" customHeight="1">
      <c r="A76" s="4">
        <f>SUM(A75+1)</f>
        <v>59</v>
      </c>
      <c r="B76" s="31">
        <v>0.65</v>
      </c>
      <c r="C76" s="31">
        <v>80</v>
      </c>
      <c r="D76" s="4">
        <f>SUM($B$15*B76)+$C$15</f>
        <v>42687214.38</v>
      </c>
      <c r="E76" s="4">
        <f>SUM(E75-(($B$10*$B$12*B76)))</f>
        <v>1426192</v>
      </c>
      <c r="F76" s="4">
        <f>SUM(E76+$B$3+$B$6+$B$4+$B$5+$B$7)-($C$10*$C$12)</f>
        <v>2734398</v>
      </c>
      <c r="G76" s="5">
        <f>SUM(COS(RADIANS(C76)))*D76</f>
        <v>7412556.986764587</v>
      </c>
      <c r="H76" s="5">
        <f>SUM((COS(RADIANS((90-C76)))*D76)-(F76*O76))</f>
        <v>15284880.78925033</v>
      </c>
      <c r="I76" s="6">
        <f>G76/F76+I75</f>
        <v>714.9501742234879</v>
      </c>
      <c r="J76" s="6">
        <f>SUM(H76/F76)+J75</f>
        <v>280.3696863250624</v>
      </c>
      <c r="K76" s="6">
        <f>SUM(SQRT((I76^2)+(J76^2)))</f>
        <v>767.9589263965942</v>
      </c>
      <c r="L76" s="7">
        <f>SUM((I76/1000)+L75)</f>
        <v>35.80771260800415</v>
      </c>
      <c r="M76" s="7">
        <f>SUM((J76/1000)+M75)</f>
        <v>8.577590554809968</v>
      </c>
      <c r="N76" s="8">
        <f>SUM(((K76-K75))/O75)+1</f>
        <v>1.465290253207899</v>
      </c>
      <c r="O76" s="31">
        <f>SUM(($F$3*$F$4)/((POWER(($F$6+(M75*1000)),2))))</f>
        <v>9.784171465407702</v>
      </c>
    </row>
    <row r="77" ht="13" customHeight="1">
      <c r="A77" s="4">
        <f>SUM(A76+1)</f>
        <v>60</v>
      </c>
      <c r="B77" s="31">
        <v>0.65</v>
      </c>
      <c r="C77" s="31">
        <v>80</v>
      </c>
      <c r="D77" s="4">
        <f>SUM($B$15*B77)+$C$15</f>
        <v>42687214.38</v>
      </c>
      <c r="E77" s="4">
        <f>SUM(E76-(($B$10*$B$12*B77)))</f>
        <v>1419536</v>
      </c>
      <c r="F77" s="4">
        <f>SUM(E77+$B$3+$B$6+$B$4+$B$5+$B$7)-($C$10*$C$12)</f>
        <v>2727742</v>
      </c>
      <c r="G77" s="5">
        <f>SUM(COS(RADIANS(C77)))*D77</f>
        <v>7412556.986764587</v>
      </c>
      <c r="H77" s="5">
        <f>SUM((COS(RADIANS((90-C77)))*D77)-(F77*O77))</f>
        <v>15352347.44160755</v>
      </c>
      <c r="I77" s="6">
        <f>G77/F77+I76</f>
        <v>717.6676441993011</v>
      </c>
      <c r="J77" s="6">
        <f>SUM(H77/F77)+J76</f>
        <v>285.9979119569614</v>
      </c>
      <c r="K77" s="6">
        <f>SUM(SQRT((I77^2)+(J77^2)))</f>
        <v>772.5552751579116</v>
      </c>
      <c r="L77" s="7">
        <f>SUM((I77/1000)+L76)</f>
        <v>36.52538025220345</v>
      </c>
      <c r="M77" s="7">
        <f>SUM((J77/1000)+M76)</f>
        <v>8.863588466766929</v>
      </c>
      <c r="N77" s="8">
        <f>SUM(((K77-K76))/O76)+1</f>
        <v>1.469773938198858</v>
      </c>
      <c r="O77" s="31">
        <f>SUM(($F$3*$F$4)/((POWER(($F$6+(M76*1000)),2))))</f>
        <v>9.783312437287202</v>
      </c>
    </row>
    <row r="78" ht="13" customHeight="1">
      <c r="A78" s="4">
        <f>SUM(A77+1)</f>
        <v>61</v>
      </c>
      <c r="B78" s="31">
        <v>0.65</v>
      </c>
      <c r="C78" s="31">
        <v>79</v>
      </c>
      <c r="D78" s="4">
        <f>SUM($B$15*B78)+$C$15</f>
        <v>42687214.38</v>
      </c>
      <c r="E78" s="4">
        <f>SUM(E77-(($B$10*$B$12*B78)))</f>
        <v>1412880</v>
      </c>
      <c r="F78" s="4">
        <f>SUM(E78+$B$3+$B$6+$B$4+$B$5+$B$7)-($C$10*$C$12)</f>
        <v>2721086</v>
      </c>
      <c r="G78" s="5">
        <f>SUM(COS(RADIANS(C78)))*D78</f>
        <v>8145104.491271002</v>
      </c>
      <c r="H78" s="5">
        <f>SUM((COS(RADIANS((90-C78)))*D78)-(F78*O78))</f>
        <v>15284079.61004056</v>
      </c>
      <c r="I78" s="6">
        <f>G78/F78+I77</f>
        <v>720.6609727788723</v>
      </c>
      <c r="J78" s="6">
        <f>SUM(H78/F78)+J77</f>
        <v>291.6148162407807</v>
      </c>
      <c r="K78" s="6">
        <f>SUM(SQRT((I78^2)+(J78^2)))</f>
        <v>777.4261628847686</v>
      </c>
      <c r="L78" s="7">
        <f>SUM((I78/1000)+L77)</f>
        <v>37.24604122498233</v>
      </c>
      <c r="M78" s="7">
        <f>SUM((J78/1000)+M77)</f>
        <v>9.15520328300771</v>
      </c>
      <c r="N78" s="8">
        <f>SUM(((K78-K77))/O77)+1</f>
        <v>1.497877151330924</v>
      </c>
      <c r="O78" s="31">
        <f>SUM(($F$3*$F$4)/((POWER(($F$6+(M77*1000)),2))))</f>
        <v>9.78243628133233</v>
      </c>
    </row>
    <row r="79" ht="13" customHeight="1">
      <c r="A79" s="4">
        <f>SUM(A78+1)</f>
        <v>62</v>
      </c>
      <c r="B79" s="31">
        <v>0.65</v>
      </c>
      <c r="C79" s="31">
        <v>78</v>
      </c>
      <c r="D79" s="4">
        <f>SUM($B$15*B79)+$C$15</f>
        <v>42687214.38</v>
      </c>
      <c r="E79" s="4">
        <f>SUM(E78-(($B$10*$B$12*B79)))</f>
        <v>1406224</v>
      </c>
      <c r="F79" s="4">
        <f>SUM(E79+$B$3+$B$6+$B$4+$B$5+$B$7)-($C$10*$C$12)</f>
        <v>2714430</v>
      </c>
      <c r="G79" s="5">
        <f>SUM(COS(RADIANS(C79)))*D79</f>
        <v>8875170.918045975</v>
      </c>
      <c r="H79" s="5">
        <f>SUM((COS(RADIANS((90-C79)))*D79)-(F79*O79))</f>
        <v>15203082.45605524</v>
      </c>
      <c r="I79" s="6">
        <f>G79/F79+I78</f>
        <v>723.9305987843489</v>
      </c>
      <c r="J79" s="6">
        <f>SUM(H79/F79)+J78</f>
        <v>297.215654153733</v>
      </c>
      <c r="K79" s="6">
        <f>SUM(SQRT((I79^2)+(J79^2)))</f>
        <v>782.567988695102</v>
      </c>
      <c r="L79" s="7">
        <f>SUM((I79/1000)+L78)</f>
        <v>37.96997182376668</v>
      </c>
      <c r="M79" s="7">
        <f>SUM((J79/1000)+M78)</f>
        <v>9.452418937161443</v>
      </c>
      <c r="N79" s="8">
        <f>SUM(((K79-K78))/O78)+1</f>
        <v>1.525618124407875</v>
      </c>
      <c r="O79" s="31">
        <f>SUM(($F$3*$F$4)/((POWER(($F$6+(M78*1000)),2))))</f>
        <v>9.781543039146845</v>
      </c>
    </row>
    <row r="80" ht="13" customHeight="1">
      <c r="A80" s="4">
        <f>SUM(A79+1)</f>
        <v>63</v>
      </c>
      <c r="B80" s="31">
        <v>0.65</v>
      </c>
      <c r="C80" s="31">
        <v>76</v>
      </c>
      <c r="D80" s="4">
        <f>SUM($B$15*B80)+$C$15</f>
        <v>42687214.38</v>
      </c>
      <c r="E80" s="4">
        <f>SUM(E79-(($B$10*$B$12*B80)))</f>
        <v>1399568</v>
      </c>
      <c r="F80" s="4">
        <f>SUM(E80+$B$3+$B$6+$B$4+$B$5+$B$7)-($C$10*$C$12)</f>
        <v>2707774</v>
      </c>
      <c r="G80" s="5">
        <f>SUM(COS(RADIANS(C80)))*D80</f>
        <v>10326971.82067899</v>
      </c>
      <c r="H80" s="5">
        <f>SUM((COS(RADIANS((90-C80)))*D80)-(F80*O80))</f>
        <v>14935478.56956277</v>
      </c>
      <c r="I80" s="6">
        <f>G80/F80+I79</f>
        <v>727.7444221760644</v>
      </c>
      <c r="J80" s="6">
        <f>SUM(H80/F80)+J79</f>
        <v>302.7314315301177</v>
      </c>
      <c r="K80" s="6">
        <f>SUM(SQRT((I80^2)+(J80^2)))</f>
        <v>788.1993806421369</v>
      </c>
      <c r="L80" s="7">
        <f>SUM((I80/1000)+L79)</f>
        <v>38.69771624594274</v>
      </c>
      <c r="M80" s="7">
        <f>SUM((J80/1000)+M79)</f>
        <v>9.755150368691561</v>
      </c>
      <c r="N80" s="8">
        <f>SUM(((K80-K79))/O79)+1</f>
        <v>1.57571611396049</v>
      </c>
      <c r="O80" s="31">
        <f>SUM(($F$3*$F$4)/((POWER(($F$6+(M79*1000)),2))))</f>
        <v>9.780632766980734</v>
      </c>
    </row>
    <row r="81" ht="13" customHeight="1">
      <c r="A81" s="4">
        <f>SUM(A80+1)</f>
        <v>64</v>
      </c>
      <c r="B81" s="31">
        <v>0.65</v>
      </c>
      <c r="C81" s="31">
        <v>75</v>
      </c>
      <c r="D81" s="4">
        <f>SUM($B$15*B81)+$C$15</f>
        <v>42687214.38</v>
      </c>
      <c r="E81" s="4">
        <f>SUM(E80-(($B$10*$B$12*B81)))</f>
        <v>1392912</v>
      </c>
      <c r="F81" s="4">
        <f>SUM(E81+$B$3+$B$6+$B$4+$B$5+$B$7)-($C$10*$C$12)</f>
        <v>2701118</v>
      </c>
      <c r="G81" s="5">
        <f>SUM(COS(RADIANS(C81)))*D81</f>
        <v>11048264.06391819</v>
      </c>
      <c r="H81" s="5">
        <f>SUM((COS(RADIANS((90-C81)))*D81)-(F81*O81))</f>
        <v>14816543.63335402</v>
      </c>
      <c r="I81" s="6">
        <f>G81/F81+I80</f>
        <v>731.834678160408</v>
      </c>
      <c r="J81" s="6">
        <f>SUM(H81/F81)+J80</f>
        <v>308.2167689471999</v>
      </c>
      <c r="K81" s="6">
        <f>SUM(SQRT((I81^2)+(J81^2)))</f>
        <v>794.0904059478363</v>
      </c>
      <c r="L81" s="7">
        <f>SUM((I81/1000)+L80)</f>
        <v>39.42955092410315</v>
      </c>
      <c r="M81" s="7">
        <f>SUM((J81/1000)+M80)</f>
        <v>10.06336713763876</v>
      </c>
      <c r="N81" s="8">
        <f>SUM(((K81-K80))/O80)+1</f>
        <v>1.602315355872207</v>
      </c>
      <c r="O81" s="31">
        <f>SUM(($F$3*$F$4)/((POWER(($F$6+(M80*1000)),2))))</f>
        <v>9.779705732450815</v>
      </c>
    </row>
    <row r="82" ht="13" customHeight="1">
      <c r="A82" s="4">
        <f>SUM(A81+1)</f>
        <v>65</v>
      </c>
      <c r="B82" s="31">
        <v>0.65</v>
      </c>
      <c r="C82" s="31">
        <v>75</v>
      </c>
      <c r="D82" s="4">
        <f>SUM($B$15*B82)+$C$15</f>
        <v>42687214.38</v>
      </c>
      <c r="E82" s="4">
        <f>SUM(E81-(($B$10*$B$12*B82)))</f>
        <v>1386256</v>
      </c>
      <c r="F82" s="4">
        <f>SUM(E82+$B$3+$B$6+$B$4+$B$5+$B$7)-($C$10*$C$12)</f>
        <v>2694462</v>
      </c>
      <c r="G82" s="5">
        <f>SUM(COS(RADIANS(C82)))*D82</f>
        <v>11048264.06391819</v>
      </c>
      <c r="H82" s="5">
        <f>SUM((COS(RADIANS((90-C82)))*D82)-(F82*O82))</f>
        <v>14884180.10912192</v>
      </c>
      <c r="I82" s="6">
        <f>G82/F82+I81</f>
        <v>735.9350381075582</v>
      </c>
      <c r="J82" s="6">
        <f>SUM(H82/F82)+J81</f>
        <v>313.740758563354</v>
      </c>
      <c r="K82" s="6">
        <f>SUM(SQRT((I82^2)+(J82^2)))</f>
        <v>800.0210271600878</v>
      </c>
      <c r="L82" s="7">
        <f>SUM((I82/1000)+L81)</f>
        <v>40.16548596221071</v>
      </c>
      <c r="M82" s="7">
        <f>SUM((J82/1000)+M81)</f>
        <v>10.37710789620211</v>
      </c>
      <c r="N82" s="8">
        <f>SUM(((K82-K81))/O81)+1</f>
        <v>1.606421233368262</v>
      </c>
      <c r="O82" s="31">
        <f>SUM(($F$3*$F$4)/((POWER(($F$6+(M81*1000)),2))))</f>
        <v>9.778762035930804</v>
      </c>
    </row>
    <row r="83" ht="13" customHeight="1">
      <c r="A83" s="4">
        <f>SUM(A82+1)</f>
        <v>66</v>
      </c>
      <c r="B83" s="31">
        <v>0.65</v>
      </c>
      <c r="C83" s="31">
        <v>75</v>
      </c>
      <c r="D83" s="4">
        <f>SUM($B$15*B83)+$C$15</f>
        <v>42687214.38</v>
      </c>
      <c r="E83" s="4">
        <f>SUM(E82-(($B$10*$B$12*B83)))</f>
        <v>1379600</v>
      </c>
      <c r="F83" s="4">
        <f>SUM(E83+$B$3+$B$6+$B$4+$B$5+$B$7)-($C$10*$C$12)</f>
        <v>2687806</v>
      </c>
      <c r="G83" s="5">
        <f>SUM(COS(RADIANS(C83)))*D83</f>
        <v>11048264.06391819</v>
      </c>
      <c r="H83" s="5">
        <f>SUM((COS(RADIANS((90-C83)))*D83)-(F83*O83))</f>
        <v>14951849.1050856</v>
      </c>
      <c r="I83" s="6">
        <f>G83/F83+I82</f>
        <v>740.0455520597995</v>
      </c>
      <c r="J83" s="6">
        <f>SUM(H83/F83)+J82</f>
        <v>319.3036039119713</v>
      </c>
      <c r="K83" s="6">
        <f>SUM(SQRT((I83^2)+(J83^2)))</f>
        <v>805.9914457329349</v>
      </c>
      <c r="L83" s="7">
        <f>SUM((I83/1000)+L82)</f>
        <v>40.90553151427051</v>
      </c>
      <c r="M83" s="7">
        <f>SUM((J83/1000)+M82)</f>
        <v>10.69641150011408</v>
      </c>
      <c r="N83" s="8">
        <f>SUM(((K83-K82))/O82)+1</f>
        <v>1.610549530800487</v>
      </c>
      <c r="O83" s="31">
        <f>SUM(($F$3*$F$4)/((POWER(($F$6+(M82*1000)),2))))</f>
        <v>9.777801566368446</v>
      </c>
    </row>
    <row r="84" ht="13" customHeight="1">
      <c r="A84" s="4">
        <f>SUM(A83+1)</f>
        <v>67</v>
      </c>
      <c r="B84" s="31">
        <v>0.65</v>
      </c>
      <c r="C84" s="31">
        <v>75</v>
      </c>
      <c r="D84" s="4">
        <f>SUM($B$15*B84)+$C$15</f>
        <v>42687214.38</v>
      </c>
      <c r="E84" s="4">
        <f>SUM(E83-(($B$10*$B$12*B84)))</f>
        <v>1372944</v>
      </c>
      <c r="F84" s="4">
        <f>SUM(E84+$B$3+$B$6+$B$4+$B$5+$B$7)-($C$10*$C$12)</f>
        <v>2681150</v>
      </c>
      <c r="G84" s="5">
        <f>SUM(COS(RADIANS(C84)))*D84</f>
        <v>11048264.06391819</v>
      </c>
      <c r="H84" s="5">
        <f>SUM((COS(RADIANS((90-C84)))*D84)-(F84*O84))</f>
        <v>15019550.58520842</v>
      </c>
      <c r="I84" s="6">
        <f>G84/F84+I83</f>
        <v>744.1662704321093</v>
      </c>
      <c r="J84" s="6">
        <f>SUM(H84/F84)+J83</f>
        <v>324.9055100288272</v>
      </c>
      <c r="K84" s="6">
        <f>SUM(SQRT((I84^2)+(J84^2)))</f>
        <v>812.0018648352525</v>
      </c>
      <c r="L84" s="7">
        <f>SUM((I84/1000)+L83)</f>
        <v>41.64969778470262</v>
      </c>
      <c r="M84" s="7">
        <f>SUM((J84/1000)+M83)</f>
        <v>11.02131701014291</v>
      </c>
      <c r="N84" s="8">
        <f>SUM(((K84-K83))/O83)+1</f>
        <v>1.614700458126587</v>
      </c>
      <c r="O84" s="31">
        <f>SUM(($F$3*$F$4)/((POWER(($F$6+(M83*1000)),2))))</f>
        <v>9.776824212286401</v>
      </c>
    </row>
    <row r="85" ht="13" customHeight="1">
      <c r="A85" s="4">
        <f>SUM(A84+1)</f>
        <v>68</v>
      </c>
      <c r="B85" s="31">
        <v>0.65</v>
      </c>
      <c r="C85" s="31">
        <v>75</v>
      </c>
      <c r="D85" s="4">
        <f>SUM($B$15*B85)+$C$15</f>
        <v>42687214.38</v>
      </c>
      <c r="E85" s="4">
        <f>SUM(E84-(($B$10*$B$12*B85)))</f>
        <v>1366288</v>
      </c>
      <c r="F85" s="4">
        <f>SUM(E85+$B$3+$B$6+$B$4+$B$5+$B$7)-($C$10*$C$12)</f>
        <v>2674494</v>
      </c>
      <c r="G85" s="5">
        <f>SUM(COS(RADIANS(C85)))*D85</f>
        <v>11048264.06391819</v>
      </c>
      <c r="H85" s="5">
        <f>SUM((COS(RADIANS((90-C85)))*D85)-(F85*O85))</f>
        <v>15087284.51162584</v>
      </c>
      <c r="I85" s="6">
        <f>G85/F85+I84</f>
        <v>748.2972440158669</v>
      </c>
      <c r="J85" s="6">
        <f>SUM(H85/F85)+J84</f>
        <v>330.5466834663544</v>
      </c>
      <c r="K85" s="6">
        <f>SUM(SQRT((I85^2)+(J85^2)))</f>
        <v>818.0524893626008</v>
      </c>
      <c r="L85" s="7">
        <f>SUM((I85/1000)+L84)</f>
        <v>42.39799502871848</v>
      </c>
      <c r="M85" s="7">
        <f>SUM((J85/1000)+M84)</f>
        <v>11.35186369360927</v>
      </c>
      <c r="N85" s="8">
        <f>SUM(((K85-K84))/O84)+1</f>
        <v>1.618874227046505</v>
      </c>
      <c r="O85" s="31">
        <f>SUM(($F$3*$F$4)/((POWER(($F$6+(M84*1000)),2))))</f>
        <v>9.775829861781057</v>
      </c>
    </row>
    <row r="86" ht="13" customHeight="1">
      <c r="A86" s="4">
        <f>SUM(A85+1)</f>
        <v>69</v>
      </c>
      <c r="B86" s="31">
        <v>0.65</v>
      </c>
      <c r="C86" s="31">
        <v>75</v>
      </c>
      <c r="D86" s="4">
        <f>SUM($B$15*B86)+$C$15</f>
        <v>42687214.38</v>
      </c>
      <c r="E86" s="4">
        <f>SUM(E85-(($B$10*$B$12*B86)))</f>
        <v>1359632</v>
      </c>
      <c r="F86" s="4">
        <f>SUM(E86+$B$3+$B$6+$B$4+$B$5+$B$7)-($C$10*$C$12)</f>
        <v>2667838</v>
      </c>
      <c r="G86" s="5">
        <f>SUM(COS(RADIANS(C86)))*D86</f>
        <v>11048264.06391819</v>
      </c>
      <c r="H86" s="5">
        <f>SUM((COS(RADIANS((90-C86)))*D86)-(F86*O86))</f>
        <v>15155050.84463445</v>
      </c>
      <c r="I86" s="6">
        <f>G86/F86+I85</f>
        <v>752.4385239826108</v>
      </c>
      <c r="J86" s="6">
        <f>SUM(H86/F86)+J85</f>
        <v>336.2273323080886</v>
      </c>
      <c r="K86" s="6">
        <f>SUM(SQRT((I86^2)+(J86^2)))</f>
        <v>824.1435259492996</v>
      </c>
      <c r="L86" s="7">
        <f>SUM((I86/1000)+L85)</f>
        <v>43.1504335527011</v>
      </c>
      <c r="M86" s="7">
        <f>SUM((J86/1000)+M85)</f>
        <v>11.68809102591735</v>
      </c>
      <c r="N86" s="8">
        <f>SUM(((K86-K85))/O85)+1</f>
        <v>1.623071051032908</v>
      </c>
      <c r="O86" s="31">
        <f>SUM(($F$3*$F$4)/((POWER(($F$6+(M85*1000)),2))))</f>
        <v>9.774818402521314</v>
      </c>
    </row>
    <row r="87" ht="13" customHeight="1">
      <c r="A87" s="4">
        <f>SUM(A86+1)</f>
        <v>70</v>
      </c>
      <c r="B87" s="31">
        <v>0.65</v>
      </c>
      <c r="C87" s="31">
        <v>75</v>
      </c>
      <c r="D87" s="4">
        <f>SUM($B$15*B87)+$C$15</f>
        <v>42687214.38</v>
      </c>
      <c r="E87" s="4">
        <f>SUM(E86-(($B$10*$B$12*B87)))</f>
        <v>1352976</v>
      </c>
      <c r="F87" s="4">
        <f>SUM(E87+$B$3+$B$6+$B$4+$B$5+$B$7)-($C$10*$C$12)</f>
        <v>2661182</v>
      </c>
      <c r="G87" s="5">
        <f>SUM(COS(RADIANS(C87)))*D87</f>
        <v>11048264.06391819</v>
      </c>
      <c r="H87" s="5">
        <f>SUM((COS(RADIANS((90-C87)))*D87)-(F87*O87))</f>
        <v>15222849.54268099</v>
      </c>
      <c r="I87" s="6">
        <f>G87/F87+I86</f>
        <v>756.5901618878418</v>
      </c>
      <c r="J87" s="6">
        <f>SUM(H87/F87)+J86</f>
        <v>341.9476661832918</v>
      </c>
      <c r="K87" s="6">
        <f>SUM(SQRT((I87^2)+(J87^2)))</f>
        <v>830.2751829807215</v>
      </c>
      <c r="L87" s="7">
        <f>SUM((I87/1000)+L86)</f>
        <v>43.90702371458894</v>
      </c>
      <c r="M87" s="7">
        <f>SUM((J87/1000)+M86)</f>
        <v>12.03003869210064</v>
      </c>
      <c r="N87" s="8">
        <f>SUM(((K87-K86))/O86)+1</f>
        <v>1.627291145361875</v>
      </c>
      <c r="O87" s="31">
        <f>SUM(($F$3*$F$4)/((POWER(($F$6+(M86*1000)),2))))</f>
        <v>9.773789721747372</v>
      </c>
    </row>
    <row r="88" ht="13" customHeight="1">
      <c r="A88" s="4">
        <f>SUM(A87+1)</f>
        <v>71</v>
      </c>
      <c r="B88" s="31">
        <v>0.65</v>
      </c>
      <c r="C88" s="31">
        <v>74</v>
      </c>
      <c r="D88" s="4">
        <f>SUM($B$15*B88)+$C$15</f>
        <v>42687214.38</v>
      </c>
      <c r="E88" s="4">
        <f>SUM(E87-(($B$10*$B$12*B88)))</f>
        <v>1346320</v>
      </c>
      <c r="F88" s="4">
        <f>SUM(E88+$B$3+$B$6+$B$4+$B$5+$B$7)-($C$10*$C$12)</f>
        <v>2654526</v>
      </c>
      <c r="G88" s="5">
        <f>SUM(COS(RADIANS(C88)))*D88</f>
        <v>11766190.89889658</v>
      </c>
      <c r="H88" s="5">
        <f>SUM((COS(RADIANS((90-C88)))*D88)-(F88*O88))</f>
        <v>15091581.83017249</v>
      </c>
      <c r="I88" s="6">
        <f>G88/F88+I87</f>
        <v>761.0226635468561</v>
      </c>
      <c r="J88" s="6">
        <f>SUM(H88/F88)+J87</f>
        <v>347.6328927850175</v>
      </c>
      <c r="K88" s="6">
        <f>SUM(SQRT((I88^2)+(J88^2)))</f>
        <v>836.6624902420514</v>
      </c>
      <c r="L88" s="7">
        <f>SUM((I88/1000)+L87)</f>
        <v>44.66804637813579</v>
      </c>
      <c r="M88" s="7">
        <f>SUM((J88/1000)+M87)</f>
        <v>12.37767158488566</v>
      </c>
      <c r="N88" s="8">
        <f>SUM(((K88-K87))/O87)+1</f>
        <v>1.653513881838244</v>
      </c>
      <c r="O88" s="31">
        <f>SUM(($F$3*$F$4)/((POWER(($F$6+(M87*1000)),2))))</f>
        <v>9.772743706269557</v>
      </c>
    </row>
    <row r="89" ht="13" customHeight="1">
      <c r="A89" s="4">
        <f>SUM(A88+1)</f>
        <v>72</v>
      </c>
      <c r="B89" s="31">
        <v>0.65</v>
      </c>
      <c r="C89" s="31">
        <v>73</v>
      </c>
      <c r="D89" s="4">
        <f>SUM($B$15*B89)+$C$15</f>
        <v>42687214.38</v>
      </c>
      <c r="E89" s="4">
        <f>SUM(E88-(($B$10*$B$12*B89)))</f>
        <v>1339664</v>
      </c>
      <c r="F89" s="4">
        <f>SUM(E89+$B$3+$B$6+$B$4+$B$5+$B$7)-($C$10*$C$12)</f>
        <v>2647870</v>
      </c>
      <c r="G89" s="5">
        <f>SUM(COS(RADIANS(C89)))*D89</f>
        <v>12480533.63814552</v>
      </c>
      <c r="H89" s="5">
        <f>SUM((COS(RADIANS((90-C89)))*D89)-(F89*O89))</f>
        <v>14947846.55941977</v>
      </c>
      <c r="I89" s="6">
        <f>G89/F89+I88</f>
        <v>765.736087407599</v>
      </c>
      <c r="J89" s="6">
        <f>SUM(H89/F89)+J88</f>
        <v>353.2781270901079</v>
      </c>
      <c r="K89" s="6">
        <f>SUM(SQRT((I89^2)+(J89^2)))</f>
        <v>843.3013640677883</v>
      </c>
      <c r="L89" s="7">
        <f>SUM((I89/1000)+L88)</f>
        <v>45.43378246554339</v>
      </c>
      <c r="M89" s="7">
        <f>SUM((J89/1000)+M88)</f>
        <v>12.73094971197577</v>
      </c>
      <c r="N89" s="8">
        <f>SUM(((K89-K88))/O88)+1</f>
        <v>1.679325481694344</v>
      </c>
      <c r="O89" s="31">
        <f>SUM(($F$3*$F$4)/((POWER(($F$6+(M88*1000)),2))))</f>
        <v>9.771680471846393</v>
      </c>
    </row>
    <row r="90" ht="13" customHeight="1">
      <c r="A90" s="4">
        <f>SUM(A89+1)</f>
        <v>73</v>
      </c>
      <c r="B90" s="31">
        <v>0.65</v>
      </c>
      <c r="C90" s="31">
        <v>72</v>
      </c>
      <c r="D90" s="4">
        <f>SUM($B$15*B90)+$C$15</f>
        <v>42687214.38</v>
      </c>
      <c r="E90" s="4">
        <f>SUM(E89-(($B$10*$B$12*B90)))</f>
        <v>1333008</v>
      </c>
      <c r="F90" s="4">
        <f>SUM(E90+$B$3+$B$6+$B$4+$B$5+$B$7)-($C$10*$C$12)</f>
        <v>2641214</v>
      </c>
      <c r="G90" s="5">
        <f>SUM(COS(RADIANS(C90)))*D90</f>
        <v>13191074.68594664</v>
      </c>
      <c r="H90" s="5">
        <f>SUM((COS(RADIANS((90-C90)))*D90)-(F90*O90))</f>
        <v>14791707.49601341</v>
      </c>
      <c r="I90" s="6">
        <f>G90/F90+I89</f>
        <v>770.7304099751557</v>
      </c>
      <c r="J90" s="6">
        <f>SUM(H90/F90)+J89</f>
        <v>358.8784712863803</v>
      </c>
      <c r="K90" s="6">
        <f>SUM(SQRT((I90^2)+(J90^2)))</f>
        <v>850.1876981074948</v>
      </c>
      <c r="L90" s="7">
        <f>SUM((I90/1000)+L89)</f>
        <v>46.20451287551855</v>
      </c>
      <c r="M90" s="7">
        <f>SUM((J90/1000)+M89)</f>
        <v>13.08982818326215</v>
      </c>
      <c r="N90" s="8">
        <f>SUM(((K90-K89))/O89)+1</f>
        <v>1.704723620419951</v>
      </c>
      <c r="O90" s="31">
        <f>SUM(($F$3*$F$4)/((POWER(($F$6+(M89*1000)),2))))</f>
        <v>9.770600149239618</v>
      </c>
    </row>
    <row r="91" ht="13" customHeight="1">
      <c r="A91" s="4">
        <f>SUM(A90+1)</f>
        <v>74</v>
      </c>
      <c r="B91" s="31">
        <v>0.65</v>
      </c>
      <c r="C91" s="31">
        <v>71</v>
      </c>
      <c r="D91" s="4">
        <f>SUM($B$15*B91)+$C$15</f>
        <v>42687214.38</v>
      </c>
      <c r="E91" s="4">
        <f>SUM(E90-(($B$10*$B$12*B91)))</f>
        <v>1326352</v>
      </c>
      <c r="F91" s="4">
        <f>SUM(E91+$B$3+$B$6+$B$4+$B$5+$B$7)-($C$10*$C$12)</f>
        <v>2634558</v>
      </c>
      <c r="G91" s="5">
        <f>SUM(COS(RADIANS(C91)))*D91</f>
        <v>13897597.6046136</v>
      </c>
      <c r="H91" s="5">
        <f>SUM((COS(RADIANS((90-C91)))*D91)-(F91*O91))</f>
        <v>14623232.15718866</v>
      </c>
      <c r="I91" s="6">
        <f>G91/F91+I90</f>
        <v>776.005525423217</v>
      </c>
      <c r="J91" s="6">
        <f>SUM(H91/F91)+J90</f>
        <v>364.429016067398</v>
      </c>
      <c r="K91" s="6">
        <f>SUM(SQRT((I91^2)+(J91^2)))</f>
        <v>857.3173760278132</v>
      </c>
      <c r="L91" s="7">
        <f>SUM((I91/1000)+L90)</f>
        <v>46.98051840094176</v>
      </c>
      <c r="M91" s="7">
        <f>SUM((J91/1000)+M90)</f>
        <v>13.45425719932955</v>
      </c>
      <c r="N91" s="8">
        <f>SUM(((K91-K90))/O90)+1</f>
        <v>1.729707265819617</v>
      </c>
      <c r="O91" s="31">
        <f>SUM(($F$3*$F$4)/((POWER(($F$6+(M90*1000)),2))))</f>
        <v>9.769502884237744</v>
      </c>
    </row>
    <row r="92" ht="13" customHeight="1">
      <c r="A92" s="4">
        <f>SUM(A91+1)</f>
        <v>75</v>
      </c>
      <c r="B92" s="31">
        <v>0.65</v>
      </c>
      <c r="C92" s="31">
        <v>70</v>
      </c>
      <c r="D92" s="4">
        <f>SUM($B$15*B92)+$C$15</f>
        <v>42687214.38</v>
      </c>
      <c r="E92" s="4">
        <f>SUM(E91-(($B$10*$B$12*B92)))</f>
        <v>1319696</v>
      </c>
      <c r="F92" s="4">
        <f>SUM(E92+$B$3+$B$6+$B$4+$B$5+$B$7)-($C$10*$C$12)</f>
        <v>2627902</v>
      </c>
      <c r="G92" s="5">
        <f>SUM(COS(RADIANS(C92)))*D92</f>
        <v>14599887.18042115</v>
      </c>
      <c r="H92" s="5">
        <f>SUM((COS(RADIANS((90-C92)))*D92)-(F92*O92))</f>
        <v>14442491.7914882</v>
      </c>
      <c r="I92" s="6">
        <f>G92/F92+I91</f>
        <v>781.5612452257139</v>
      </c>
      <c r="J92" s="6">
        <f>SUM(H92/F92)+J91</f>
        <v>369.9248419359001</v>
      </c>
      <c r="K92" s="6">
        <f>SUM(SQRT((I92^2)+(J92^2)))</f>
        <v>864.6862834115442</v>
      </c>
      <c r="L92" s="7">
        <f>SUM((I92/1000)+L91)</f>
        <v>47.76207964616748</v>
      </c>
      <c r="M92" s="7">
        <f>SUM((J92/1000)+M91)</f>
        <v>13.82418204126545</v>
      </c>
      <c r="N92" s="8">
        <f>SUM(((K92-K91))/O91)+1</f>
        <v>1.754276596368078</v>
      </c>
      <c r="O92" s="31">
        <f>SUM(($F$3*$F$4)/((POWER(($F$6+(M91*1000)),2))))</f>
        <v>9.768388837675042</v>
      </c>
    </row>
    <row r="93" ht="13" customHeight="1">
      <c r="A93" s="4">
        <f>SUM(A92+1)</f>
        <v>76</v>
      </c>
      <c r="B93" s="31">
        <v>0.65</v>
      </c>
      <c r="C93" s="31">
        <v>69</v>
      </c>
      <c r="D93" s="4">
        <f>SUM($B$15*B93)+$C$15</f>
        <v>42687214.38</v>
      </c>
      <c r="E93" s="4">
        <f>SUM(E92-(($B$10*$B$12*B93)))</f>
        <v>1313040</v>
      </c>
      <c r="F93" s="4">
        <f>SUM(E93+$B$3+$B$6+$B$4+$B$5+$B$7)-($C$10*$C$12)</f>
        <v>2621246</v>
      </c>
      <c r="G93" s="5">
        <f>SUM(COS(RADIANS(C93)))*D93</f>
        <v>15297729.48916126</v>
      </c>
      <c r="H93" s="5">
        <f>SUM((COS(RADIANS((90-C93)))*D93)-(F93*O93))</f>
        <v>14249561.35729038</v>
      </c>
      <c r="I93" s="6">
        <f>G93/F93+I92</f>
        <v>787.3972978087837</v>
      </c>
      <c r="J93" s="6">
        <f>SUM(H93/F93)+J92</f>
        <v>375.3610205155871</v>
      </c>
      <c r="K93" s="6">
        <f>SUM(SQRT((I93^2)+(J93^2)))</f>
        <v>872.2903188268672</v>
      </c>
      <c r="L93" s="7">
        <f>SUM((I93/1000)+L92)</f>
        <v>48.54947694397626</v>
      </c>
      <c r="M93" s="7">
        <f>SUM((J93/1000)+M92)</f>
        <v>14.19954306178104</v>
      </c>
      <c r="N93" s="8">
        <f>SUM(((K93-K92))/O92)+1</f>
        <v>1.778432916797445</v>
      </c>
      <c r="O93" s="31">
        <f>SUM(($F$3*$F$4)/((POWER(($F$6+(M92*1000)),2))))</f>
        <v>9.76725818544597</v>
      </c>
    </row>
    <row r="94" ht="13" customHeight="1">
      <c r="A94" s="4">
        <f>SUM(A93+1)</f>
        <v>77</v>
      </c>
      <c r="B94" s="31">
        <v>0.65</v>
      </c>
      <c r="C94" s="31">
        <v>68</v>
      </c>
      <c r="D94" s="4">
        <f>SUM($B$15*B94)+$C$15</f>
        <v>42687214.38</v>
      </c>
      <c r="E94" s="4">
        <f>SUM(E93-(($B$10*$B$12*B94)))</f>
        <v>1306384</v>
      </c>
      <c r="F94" s="4">
        <f>SUM(E94+$B$3+$B$6+$B$4+$B$5+$B$7)-($C$10*$C$12)</f>
        <v>2614590</v>
      </c>
      <c r="G94" s="5">
        <f>SUM(COS(RADIANS(C94)))*D94</f>
        <v>15990911.96130653</v>
      </c>
      <c r="H94" s="5">
        <f>SUM((COS(RADIANS((90-C94)))*D94)-(F94*O94))</f>
        <v>14044519.500209</v>
      </c>
      <c r="I94" s="6">
        <f>G94/F94+I93</f>
        <v>793.5133282232298</v>
      </c>
      <c r="J94" s="6">
        <f>SUM(H94/F94)+J93</f>
        <v>380.7326158709618</v>
      </c>
      <c r="K94" s="6">
        <f>SUM(SQRT((I94^2)+(J94^2)))</f>
        <v>880.1254040509526</v>
      </c>
      <c r="L94" s="7">
        <f>SUM((I94/1000)+L93)</f>
        <v>49.34299027219949</v>
      </c>
      <c r="M94" s="7">
        <f>SUM((J94/1000)+M93)</f>
        <v>14.580275677652</v>
      </c>
      <c r="N94" s="8">
        <f>SUM(((K94-K93))/O93)+1</f>
        <v>1.802178572054169</v>
      </c>
      <c r="O94" s="31">
        <f>SUM(($F$3*$F$4)/((POWER(($F$6+(M93*1000)),2))))</f>
        <v>9.766111118515026</v>
      </c>
    </row>
    <row r="95" ht="13" customHeight="1">
      <c r="A95" s="4">
        <f>SUM(A94+1)</f>
        <v>78</v>
      </c>
      <c r="B95" s="31">
        <v>0.65</v>
      </c>
      <c r="C95" s="31">
        <v>67</v>
      </c>
      <c r="D95" s="4">
        <f>SUM($B$15*B95)+$C$15</f>
        <v>42687214.38</v>
      </c>
      <c r="E95" s="4">
        <f>SUM(E94-(($B$10*$B$12*B95)))</f>
        <v>1299728</v>
      </c>
      <c r="F95" s="4">
        <f>SUM(E95+$B$3+$B$6+$B$4+$B$5+$B$7)-($C$10*$C$12)</f>
        <v>2607934</v>
      </c>
      <c r="G95" s="5">
        <f>SUM(COS(RADIANS(C95)))*D95</f>
        <v>16679223.44676095</v>
      </c>
      <c r="H95" s="5">
        <f>SUM((COS(RADIANS((90-C95)))*D95)-(F95*O95))</f>
        <v>13827448.5293718</v>
      </c>
      <c r="I95" s="6">
        <f>G95/F95+I94</f>
        <v>799.9088978376299</v>
      </c>
      <c r="J95" s="6">
        <f>SUM(H95/F95)+J94</f>
        <v>386.0346858349148</v>
      </c>
      <c r="K95" s="6">
        <f>SUM(SQRT((I95^2)+(J95^2)))</f>
        <v>888.1874934423887</v>
      </c>
      <c r="L95" s="7">
        <f>SUM((I95/1000)+L94)</f>
        <v>50.14289917003712</v>
      </c>
      <c r="M95" s="7">
        <f>SUM((J95/1000)+M94)</f>
        <v>14.96631036348691</v>
      </c>
      <c r="N95" s="8">
        <f>SUM(((K95-K94))/O94)+1</f>
        <v>1.825516860662338</v>
      </c>
      <c r="O95" s="31">
        <f>SUM(($F$3*$F$4)/((POWER(($F$6+(M94*1000)),2))))</f>
        <v>9.764947842922023</v>
      </c>
    </row>
    <row r="96" ht="13" customHeight="1">
      <c r="A96" s="4">
        <f>SUM(A95+1)</f>
        <v>79</v>
      </c>
      <c r="B96" s="31">
        <v>0.65</v>
      </c>
      <c r="C96" s="31">
        <v>66</v>
      </c>
      <c r="D96" s="4">
        <f>SUM($B$15*B96)+$C$15</f>
        <v>42687214.38</v>
      </c>
      <c r="E96" s="4">
        <f>SUM(E95-(($B$10*$B$12*B96)))</f>
        <v>1293072</v>
      </c>
      <c r="F96" s="4">
        <f>SUM(E96+$B$3+$B$6+$B$4+$B$5+$B$7)-($C$10*$C$12)</f>
        <v>2601278</v>
      </c>
      <c r="G96" s="5">
        <f>SUM(COS(RADIANS(C96)))*D96</f>
        <v>17362454.27917822</v>
      </c>
      <c r="H96" s="5">
        <f>SUM((COS(RADIANS((90-C96)))*D96)-(F96*O96))</f>
        <v>13598434.39258477</v>
      </c>
      <c r="I96" s="6">
        <f>G96/F96+I95</f>
        <v>806.5834840522436</v>
      </c>
      <c r="J96" s="6">
        <f>SUM(H96/F96)+J95</f>
        <v>391.2622833437488</v>
      </c>
      <c r="K96" s="6">
        <f>SUM(SQRT((I96^2)+(J96^2)))</f>
        <v>896.4725824659781</v>
      </c>
      <c r="L96" s="7">
        <f>SUM((I96/1000)+L95)</f>
        <v>50.94948265408937</v>
      </c>
      <c r="M96" s="7">
        <f>SUM((J96/1000)+M95)</f>
        <v>15.35757264683066</v>
      </c>
      <c r="N96" s="8">
        <f>SUM(((K96-K95))/O95)+1</f>
        <v>1.848451948424358</v>
      </c>
      <c r="O96" s="31">
        <f>SUM(($F$3*$F$4)/((POWER(($F$6+(M95*1000)),2))))</f>
        <v>9.763768579782761</v>
      </c>
    </row>
    <row r="97" ht="13" customHeight="1">
      <c r="A97" s="4">
        <f>SUM(A96+1)</f>
        <v>80</v>
      </c>
      <c r="B97" s="31">
        <v>0.65</v>
      </c>
      <c r="C97" s="31">
        <v>65</v>
      </c>
      <c r="D97" s="4">
        <f>SUM($B$15*B97)+$C$15</f>
        <v>42687214.38</v>
      </c>
      <c r="E97" s="4">
        <f>SUM(E96-(($B$10*$B$12*B97)))</f>
        <v>1286416</v>
      </c>
      <c r="F97" s="4">
        <f>SUM(E97+$B$3+$B$6+$B$4+$B$5+$B$7)-($C$10*$C$12)</f>
        <v>2594622</v>
      </c>
      <c r="G97" s="5">
        <f>SUM(COS(RADIANS(C97)))*D97</f>
        <v>18040396.33982819</v>
      </c>
      <c r="H97" s="5">
        <f>SUM((COS(RADIANS((90-C97)))*D97)-(F97*O97))</f>
        <v>13357566.65038966</v>
      </c>
      <c r="I97" s="6">
        <f>G97/F97+I96</f>
        <v>813.5364800338657</v>
      </c>
      <c r="J97" s="6">
        <f>SUM(H97/F97)+J96</f>
        <v>396.4104577793274</v>
      </c>
      <c r="K97" s="6">
        <f>SUM(SQRT((I97^2)+(J97^2)))</f>
        <v>904.976715381511</v>
      </c>
      <c r="L97" s="7">
        <f>SUM((I97/1000)+L96)</f>
        <v>51.76301913412323</v>
      </c>
      <c r="M97" s="7">
        <f>SUM((J97/1000)+M96)</f>
        <v>15.75398310460999</v>
      </c>
      <c r="N97" s="8">
        <f>SUM(((K97-K96))/O96)+1</f>
        <v>1.870988783280039</v>
      </c>
      <c r="O97" s="31">
        <f>SUM(($F$3*$F$4)/((POWER(($F$6+(M96*1000)),2))))</f>
        <v>9.76257356528512</v>
      </c>
    </row>
    <row r="98" ht="13" customHeight="1">
      <c r="A98" s="4">
        <f>SUM(A97+1)</f>
        <v>81</v>
      </c>
      <c r="B98" s="31">
        <v>0.65</v>
      </c>
      <c r="C98" s="31">
        <v>65</v>
      </c>
      <c r="D98" s="4">
        <f>SUM($B$15*B98)+$C$15</f>
        <v>42687214.38</v>
      </c>
      <c r="E98" s="4">
        <f>SUM(E97-(($B$10*$B$12*B98)))</f>
        <v>1279760</v>
      </c>
      <c r="F98" s="4">
        <f>SUM(E98+$B$3+$B$6+$B$4+$B$5+$B$7)-($C$10*$C$12)</f>
        <v>2587966</v>
      </c>
      <c r="G98" s="5">
        <f>SUM(COS(RADIANS(C98)))*D98</f>
        <v>18040396.33982819</v>
      </c>
      <c r="H98" s="5">
        <f>SUM((COS(RADIANS((90-C98)))*D98)-(F98*O98))</f>
        <v>13425679.11067929</v>
      </c>
      <c r="I98" s="6">
        <f>G98/F98+I97</f>
        <v>820.5073584533767</v>
      </c>
      <c r="J98" s="6">
        <f>SUM(H98/F98)+J97</f>
        <v>401.5981917413189</v>
      </c>
      <c r="K98" s="6">
        <f>SUM(SQRT((I98^2)+(J98^2)))</f>
        <v>913.5170676490042</v>
      </c>
      <c r="L98" s="7">
        <f>SUM((I98/1000)+L97)</f>
        <v>52.58352649257661</v>
      </c>
      <c r="M98" s="7">
        <f>SUM((J98/1000)+M97)</f>
        <v>16.15558129635131</v>
      </c>
      <c r="N98" s="8">
        <f>SUM(((K98-K97))/O97)+1</f>
        <v>1.874805419941924</v>
      </c>
      <c r="O98" s="31">
        <f>SUM(($F$3*$F$4)/((POWER(($F$6+(M97*1000)),2))))</f>
        <v>9.761363050680565</v>
      </c>
    </row>
    <row r="99" ht="13" customHeight="1">
      <c r="A99" s="4">
        <f>SUM(A98+1)</f>
        <v>82</v>
      </c>
      <c r="B99" s="31">
        <v>0.65</v>
      </c>
      <c r="C99" s="31">
        <v>65</v>
      </c>
      <c r="D99" s="4">
        <f>SUM($B$15*B99)+$C$15</f>
        <v>42687214.38</v>
      </c>
      <c r="E99" s="4">
        <f>SUM(E98-(($B$10*$B$12*B99)))</f>
        <v>1273104</v>
      </c>
      <c r="F99" s="4">
        <f>SUM(E99+$B$3+$B$6+$B$4+$B$5+$B$7)-($C$10*$C$12)</f>
        <v>2581310</v>
      </c>
      <c r="G99" s="5">
        <f>SUM(COS(RADIANS(C99)))*D99</f>
        <v>18040396.33982819</v>
      </c>
      <c r="H99" s="5">
        <f>SUM((COS(RADIANS((90-C99)))*D99)-(F99*O99))</f>
        <v>13493815.75642015</v>
      </c>
      <c r="I99" s="6">
        <f>G99/F99+I98</f>
        <v>827.4962115317858</v>
      </c>
      <c r="J99" s="6">
        <f>SUM(H99/F99)+J98</f>
        <v>406.8256986104745</v>
      </c>
      <c r="K99" s="6">
        <f>SUM(SQRT((I99^2)+(J99^2)))</f>
        <v>922.0938830451911</v>
      </c>
      <c r="L99" s="7">
        <f>SUM((I99/1000)+L98)</f>
        <v>53.4110227041084</v>
      </c>
      <c r="M99" s="7">
        <f>SUM((J99/1000)+M98)</f>
        <v>16.56240699496178</v>
      </c>
      <c r="N99" s="8">
        <f>SUM(((K99-K98))/O98)+1</f>
        <v>1.878649359895384</v>
      </c>
      <c r="O99" s="31">
        <f>SUM(($F$3*$F$4)/((POWER(($F$6+(M98*1000)),2))))</f>
        <v>9.760136923917205</v>
      </c>
    </row>
    <row r="100" ht="13" customHeight="1">
      <c r="A100" s="4">
        <f>SUM(A99+1)</f>
        <v>83</v>
      </c>
      <c r="B100" s="31">
        <v>0.65</v>
      </c>
      <c r="C100" s="31">
        <v>65</v>
      </c>
      <c r="D100" s="4">
        <f>SUM($B$15*B100)+$C$15</f>
        <v>42687214.38</v>
      </c>
      <c r="E100" s="4">
        <f>SUM(E99-(($B$10*$B$12*B100)))</f>
        <v>1266448</v>
      </c>
      <c r="F100" s="4">
        <f>SUM(E100+$B$3+$B$6+$B$4+$B$5+$B$7)-($C$10*$C$12)</f>
        <v>2574654</v>
      </c>
      <c r="G100" s="5">
        <f>SUM(COS(RADIANS(C100)))*D100</f>
        <v>18040396.33982819</v>
      </c>
      <c r="H100" s="5">
        <f>SUM((COS(RADIANS((90-C100)))*D100)-(F100*O100))</f>
        <v>13561976.565521</v>
      </c>
      <c r="I100" s="6">
        <f>G100/F100+I99</f>
        <v>834.5031322053319</v>
      </c>
      <c r="J100" s="6">
        <f>SUM(H100/F100)+J99</f>
        <v>412.0931934138621</v>
      </c>
      <c r="K100" s="6">
        <f>SUM(SQRT((I100^2)+(J100^2)))</f>
        <v>930.7074071471358</v>
      </c>
      <c r="L100" s="7">
        <f>SUM((I100/1000)+L99)</f>
        <v>54.24552583631373</v>
      </c>
      <c r="M100" s="7">
        <f>SUM((J100/1000)+M99)</f>
        <v>16.97450018837565</v>
      </c>
      <c r="N100" s="8">
        <f>SUM(((K100-K99))/O99)+1</f>
        <v>1.882520826202473</v>
      </c>
      <c r="O100" s="31">
        <f>SUM(($F$3*$F$4)/((POWER(($F$6+(M99*1000)),2))))</f>
        <v>9.758895072493573</v>
      </c>
    </row>
    <row r="101" ht="13" customHeight="1">
      <c r="A101" s="4">
        <f>SUM(A100+1)</f>
        <v>84</v>
      </c>
      <c r="B101" s="31">
        <v>0.65</v>
      </c>
      <c r="C101" s="31">
        <v>65</v>
      </c>
      <c r="D101" s="4">
        <f>SUM($B$15*B101)+$C$15</f>
        <v>42687214.38</v>
      </c>
      <c r="E101" s="4">
        <f>SUM(E100-(($B$10*$B$12*B101)))</f>
        <v>1259792</v>
      </c>
      <c r="F101" s="4">
        <f>SUM(E101+$B$3+$B$6+$B$4+$B$5+$B$7)-($C$10*$C$12)</f>
        <v>2567998</v>
      </c>
      <c r="G101" s="5">
        <f>SUM(COS(RADIANS(C101)))*D101</f>
        <v>18040396.33982819</v>
      </c>
      <c r="H101" s="5">
        <f>SUM((COS(RADIANS((90-C101)))*D101)-(F101*O101))</f>
        <v>13630161.51405417</v>
      </c>
      <c r="I101" s="6">
        <f>G101/F101+I100</f>
        <v>841.5282141328989</v>
      </c>
      <c r="J101" s="6">
        <f>SUM(H101/F101)+J100</f>
        <v>417.4008928412192</v>
      </c>
      <c r="K101" s="6">
        <f>SUM(SQRT((I101^2)+(J101^2)))</f>
        <v>939.3578873498392</v>
      </c>
      <c r="L101" s="7">
        <f>SUM((I101/1000)+L100)</f>
        <v>55.08705405044663</v>
      </c>
      <c r="M101" s="7">
        <f>SUM((J101/1000)+M100)</f>
        <v>17.39190108121687</v>
      </c>
      <c r="N101" s="8">
        <f>SUM(((K101-K100))/O100)+1</f>
        <v>1.886420044323017</v>
      </c>
      <c r="O101" s="31">
        <f>SUM(($F$3*$F$4)/((POWER(($F$6+(M100*1000)),2))))</f>
        <v>9.757637383456956</v>
      </c>
    </row>
    <row r="102" ht="13" customHeight="1">
      <c r="A102" s="4">
        <f>SUM(A101+1)</f>
        <v>85</v>
      </c>
      <c r="B102" s="31">
        <v>0.65</v>
      </c>
      <c r="C102" s="31">
        <v>65</v>
      </c>
      <c r="D102" s="4">
        <f>SUM($B$15*B102)+$C$15</f>
        <v>42687214.38</v>
      </c>
      <c r="E102" s="4">
        <f>SUM(E101-(($B$10*$B$12*B102)))</f>
        <v>1253136</v>
      </c>
      <c r="F102" s="4">
        <f>SUM(E102+$B$3+$B$6+$B$4+$B$5+$B$7)-($C$10*$C$12)</f>
        <v>2561342</v>
      </c>
      <c r="G102" s="5">
        <f>SUM(COS(RADIANS(C102)))*D102</f>
        <v>18040396.33982819</v>
      </c>
      <c r="H102" s="5">
        <f>SUM((COS(RADIANS((90-C102)))*D102)-(F102*O102))</f>
        <v>13698370.57624469</v>
      </c>
      <c r="I102" s="6">
        <f>G102/F102+I101</f>
        <v>848.5715517035272</v>
      </c>
      <c r="J102" s="6">
        <f>SUM(H102/F102)+J101</f>
        <v>422.7490152615147</v>
      </c>
      <c r="K102" s="6">
        <f>SUM(SQRT((I102^2)+(J102^2)))</f>
        <v>948.0455728840848</v>
      </c>
      <c r="L102" s="7">
        <f>SUM((I102/1000)+L101)</f>
        <v>55.93562560215016</v>
      </c>
      <c r="M102" s="7">
        <f>SUM((J102/1000)+M101)</f>
        <v>17.81465009647838</v>
      </c>
      <c r="N102" s="8">
        <f>SUM(((K102-K101))/O101)+1</f>
        <v>1.890347242148457</v>
      </c>
      <c r="O102" s="31">
        <f>SUM(($F$3*$F$4)/((POWER(($F$6+(M101*1000)),2))))</f>
        <v>9.756363743401772</v>
      </c>
    </row>
    <row r="103" ht="13" customHeight="1">
      <c r="A103" s="4">
        <f>SUM(A102+1)</f>
        <v>86</v>
      </c>
      <c r="B103" s="31">
        <v>0.65</v>
      </c>
      <c r="C103" s="31">
        <v>65</v>
      </c>
      <c r="D103" s="4">
        <f>SUM($B$15*B103)+$C$15</f>
        <v>42687214.38</v>
      </c>
      <c r="E103" s="4">
        <f>SUM(E102-(($B$10*$B$12*B103)))</f>
        <v>1246480</v>
      </c>
      <c r="F103" s="4">
        <f>SUM(E103+$B$3+$B$6+$B$4+$B$5+$B$7)-($C$10*$C$12)</f>
        <v>2554686</v>
      </c>
      <c r="G103" s="5">
        <f>SUM(COS(RADIANS(C103)))*D103</f>
        <v>18040396.33982819</v>
      </c>
      <c r="H103" s="5">
        <f>SUM((COS(RADIANS((90-C103)))*D103)-(F103*O103))</f>
        <v>13766603.72445946</v>
      </c>
      <c r="I103" s="6">
        <f>G103/F103+I102</f>
        <v>855.6332400440232</v>
      </c>
      <c r="J103" s="6">
        <f>SUM(H103/F103)+J102</f>
        <v>428.137780739722</v>
      </c>
      <c r="K103" s="6">
        <f>SUM(SQRT((I103^2)+(J103^2)))</f>
        <v>956.7707148345246</v>
      </c>
      <c r="L103" s="7">
        <f>SUM((I103/1000)+L102)</f>
        <v>56.79125884219418</v>
      </c>
      <c r="M103" s="7">
        <f>SUM((J103/1000)+M102)</f>
        <v>18.2427878772181</v>
      </c>
      <c r="N103" s="8">
        <f>SUM(((K103-K102))/O102)+1</f>
        <v>1.894302650036048</v>
      </c>
      <c r="O103" s="31">
        <f>SUM(($F$3*$F$4)/((POWER(($F$6+(M102*1000)),2))))</f>
        <v>9.755074038467901</v>
      </c>
    </row>
    <row r="104" ht="13" customHeight="1">
      <c r="A104" s="4">
        <f>SUM(A103+1)</f>
        <v>87</v>
      </c>
      <c r="B104" s="31">
        <v>0.65</v>
      </c>
      <c r="C104" s="31">
        <v>65</v>
      </c>
      <c r="D104" s="4">
        <f>SUM($B$15*B104)+$C$15</f>
        <v>42687214.38</v>
      </c>
      <c r="E104" s="4">
        <f>SUM(E103-(($B$10*$B$12*B104)))</f>
        <v>1239824</v>
      </c>
      <c r="F104" s="4">
        <f>SUM(E104+$B$3+$B$6+$B$4+$B$5+$B$7)-($C$10*$C$12)</f>
        <v>2548030</v>
      </c>
      <c r="G104" s="5">
        <f>SUM(COS(RADIANS(C104)))*D104</f>
        <v>18040396.33982819</v>
      </c>
      <c r="H104" s="5">
        <f>SUM((COS(RADIANS((90-C104)))*D104)-(F104*O104))</f>
        <v>13834860.92919637</v>
      </c>
      <c r="I104" s="6">
        <f>G104/F104+I103</f>
        <v>862.7133750266679</v>
      </c>
      <c r="J104" s="6">
        <f>SUM(H104/F104)+J103</f>
        <v>433.5674110538064</v>
      </c>
      <c r="K104" s="6">
        <f>SUM(SQRT((I104^2)+(J104^2)))</f>
        <v>965.5335661580101</v>
      </c>
      <c r="L104" s="7">
        <f>SUM((I104/1000)+L103)</f>
        <v>57.65397221722085</v>
      </c>
      <c r="M104" s="7">
        <f>SUM((J104/1000)+M103)</f>
        <v>18.67635528827191</v>
      </c>
      <c r="N104" s="8">
        <f>SUM(((K104-K103))/O103)+1</f>
        <v>1.898286500843593</v>
      </c>
      <c r="O104" s="31">
        <f>SUM(($F$3*$F$4)/((POWER(($F$6+(M103*1000)),2))))</f>
        <v>9.753768154339037</v>
      </c>
    </row>
    <row r="105" ht="13" customHeight="1">
      <c r="A105" s="4">
        <f>SUM(A104+1)</f>
        <v>88</v>
      </c>
      <c r="B105" s="31">
        <v>0.65</v>
      </c>
      <c r="C105" s="31">
        <v>65</v>
      </c>
      <c r="D105" s="4">
        <f>SUM($B$15*B105)+$C$15</f>
        <v>42687214.38</v>
      </c>
      <c r="E105" s="4">
        <f>SUM(E104-(($B$10*$B$12*B105)))</f>
        <v>1233168</v>
      </c>
      <c r="F105" s="4">
        <f>SUM(E105+$B$3+$B$6+$B$4+$B$5+$B$7)-($C$10*$C$12)</f>
        <v>2541374</v>
      </c>
      <c r="G105" s="5">
        <f>SUM(COS(RADIANS(C105)))*D105</f>
        <v>18040396.33982819</v>
      </c>
      <c r="H105" s="5">
        <f>SUM((COS(RADIANS((90-C105)))*D105)-(F105*O105))</f>
        <v>13903142.1590733</v>
      </c>
      <c r="I105" s="6">
        <f>G105/F105+I104</f>
        <v>869.8120532770271</v>
      </c>
      <c r="J105" s="6">
        <f>SUM(H105/F105)+J104</f>
        <v>439.0381297119312</v>
      </c>
      <c r="K105" s="6">
        <f>SUM(SQRT((I105^2)+(J105^2)))</f>
        <v>974.3343817021691</v>
      </c>
      <c r="L105" s="7">
        <f>SUM((I105/1000)+L104)</f>
        <v>58.52378427049788</v>
      </c>
      <c r="M105" s="7">
        <f>SUM((J105/1000)+M104)</f>
        <v>19.11539341798384</v>
      </c>
      <c r="N105" s="8">
        <f>SUM(((K105-K104))/O104)+1</f>
        <v>1.90229902996453</v>
      </c>
      <c r="O105" s="31">
        <f>SUM(($F$3*$F$4)/((POWER(($F$6+(M104*1000)),2))))</f>
        <v>9.752445976241029</v>
      </c>
    </row>
    <row r="106" ht="13" customHeight="1">
      <c r="A106" s="4">
        <f>SUM(A105+1)</f>
        <v>89</v>
      </c>
      <c r="B106" s="31">
        <v>0.65</v>
      </c>
      <c r="C106" s="31">
        <v>65</v>
      </c>
      <c r="D106" s="4">
        <f>SUM($B$15*B106)+$C$15</f>
        <v>42687214.38</v>
      </c>
      <c r="E106" s="4">
        <f>SUM(E105-(($B$10*$B$12*B106)))</f>
        <v>1226512</v>
      </c>
      <c r="F106" s="4">
        <f>SUM(E106+$B$3+$B$6+$B$4+$B$5+$B$7)-($C$10*$C$12)</f>
        <v>2534718</v>
      </c>
      <c r="G106" s="5">
        <f>SUM(COS(RADIANS(C106)))*D106</f>
        <v>18040396.33982819</v>
      </c>
      <c r="H106" s="5">
        <f>SUM((COS(RADIANS((90-C106)))*D106)-(F106*O106))</f>
        <v>13971447.38081713</v>
      </c>
      <c r="I106" s="6">
        <f>G106/F106+I105</f>
        <v>876.9293721818631</v>
      </c>
      <c r="J106" s="6">
        <f>SUM(H106/F106)+J105</f>
        <v>444.5501619698854</v>
      </c>
      <c r="K106" s="6">
        <f>SUM(SQRT((I106^2)+(J106^2)))</f>
        <v>983.1734182242357</v>
      </c>
      <c r="L106" s="7">
        <f>SUM((I106/1000)+L105)</f>
        <v>59.40071364267974</v>
      </c>
      <c r="M106" s="7">
        <f>SUM((J106/1000)+M105)</f>
        <v>19.55994357995373</v>
      </c>
      <c r="N106" s="8">
        <f>SUM(((K106-K105))/O105)+1</f>
        <v>1.906340475363846</v>
      </c>
      <c r="O106" s="31">
        <f>SUM(($F$3*$F$4)/((POWER(($F$6+(M105*1000)),2))))</f>
        <v>9.751107388940204</v>
      </c>
    </row>
    <row r="107" ht="13" customHeight="1">
      <c r="A107" s="4">
        <f>SUM(A106+1)</f>
        <v>90</v>
      </c>
      <c r="B107" s="31">
        <v>0.65</v>
      </c>
      <c r="C107" s="31">
        <v>65</v>
      </c>
      <c r="D107" s="4">
        <f>SUM($B$15*B107)+$C$15</f>
        <v>42687214.38</v>
      </c>
      <c r="E107" s="4">
        <f>SUM(E106-(($B$10*$B$12*B107)))</f>
        <v>1219856</v>
      </c>
      <c r="F107" s="4">
        <f>SUM(E107+$B$3+$B$6+$B$4+$B$5+$B$7)-($C$10*$C$12)</f>
        <v>2528062</v>
      </c>
      <c r="G107" s="5">
        <f>SUM(COS(RADIANS(C107)))*D107</f>
        <v>18040396.33982819</v>
      </c>
      <c r="H107" s="5">
        <f>SUM((COS(RADIANS((90-C107)))*D107)-(F107*O107))</f>
        <v>14039776.55925266</v>
      </c>
      <c r="I107" s="6">
        <f>G107/F107+I106</f>
        <v>884.0654298971518</v>
      </c>
      <c r="J107" s="6">
        <f>SUM(H107/F107)+J106</f>
        <v>450.103734848736</v>
      </c>
      <c r="K107" s="6">
        <f>SUM(SQRT((I107^2)+(J107^2)))</f>
        <v>992.0509344101325</v>
      </c>
      <c r="L107" s="7">
        <f>SUM((I107/1000)+L106)</f>
        <v>60.28477907257689</v>
      </c>
      <c r="M107" s="7">
        <f>SUM((J107/1000)+M106)</f>
        <v>20.01004731480246</v>
      </c>
      <c r="N107" s="8">
        <f>SUM(((K107-K106))/O106)+1</f>
        <v>1.910411077614203</v>
      </c>
      <c r="O107" s="31">
        <f>SUM(($F$3*$F$4)/((POWER(($F$6+(M106*1000)),2))))</f>
        <v>9.749752276741711</v>
      </c>
    </row>
    <row r="108" ht="13" customHeight="1">
      <c r="A108" s="4">
        <f>SUM(A107+1)</f>
        <v>91</v>
      </c>
      <c r="B108" s="31">
        <v>0.65</v>
      </c>
      <c r="C108" s="31">
        <v>65</v>
      </c>
      <c r="D108" s="4">
        <f>SUM($B$15*B108)+$C$15</f>
        <v>42687214.38</v>
      </c>
      <c r="E108" s="4">
        <f>SUM(E107-(($B$10*$B$12*B108)))</f>
        <v>1213200</v>
      </c>
      <c r="F108" s="4">
        <f>SUM(E108+$B$3+$B$6+$B$4+$B$5+$B$7)-($C$10*$C$12)</f>
        <v>2521406</v>
      </c>
      <c r="G108" s="5">
        <f>SUM(COS(RADIANS(C108)))*D108</f>
        <v>18040396.33982819</v>
      </c>
      <c r="H108" s="5">
        <f>SUM((COS(RADIANS((90-C108)))*D108)-(F108*O108))</f>
        <v>14108129.65729149</v>
      </c>
      <c r="I108" s="6">
        <f>G108/F108+I107</f>
        <v>891.2203253562045</v>
      </c>
      <c r="J108" s="6">
        <f>SUM(H108/F108)+J107</f>
        <v>455.699077152709</v>
      </c>
      <c r="K108" s="6">
        <f>SUM(SQRT((I108^2)+(J108^2)))</f>
        <v>1000.967190893812</v>
      </c>
      <c r="L108" s="7">
        <f>SUM((I108/1000)+L107)</f>
        <v>61.17599939793309</v>
      </c>
      <c r="M108" s="7">
        <f>SUM((J108/1000)+M107)</f>
        <v>20.46574639195517</v>
      </c>
      <c r="N108" s="8">
        <f>SUM(((K108-K107))/O107)+1</f>
        <v>1.914511079932737</v>
      </c>
      <c r="O108" s="31">
        <f>SUM(($F$3*$F$4)/((POWER(($F$6+(M107*1000)),2))))</f>
        <v>9.748380523487837</v>
      </c>
    </row>
    <row r="109" ht="13" customHeight="1">
      <c r="A109" s="4">
        <f>SUM(A108+1)</f>
        <v>92</v>
      </c>
      <c r="B109" s="31">
        <v>0.65</v>
      </c>
      <c r="C109" s="31">
        <v>65</v>
      </c>
      <c r="D109" s="4">
        <f>SUM($B$15*B109)+$C$15</f>
        <v>42687214.38</v>
      </c>
      <c r="E109" s="4">
        <f>SUM(E108-(($B$10*$B$12*B109)))</f>
        <v>1206544</v>
      </c>
      <c r="F109" s="4">
        <f>SUM(E109+$B$3+$B$6+$B$4+$B$5+$B$7)-($C$10*$C$12)</f>
        <v>2514750</v>
      </c>
      <c r="G109" s="5">
        <f>SUM(COS(RADIANS(C109)))*D109</f>
        <v>18040396.33982819</v>
      </c>
      <c r="H109" s="5">
        <f>SUM((COS(RADIANS((90-C109)))*D109)-(F109*O109))</f>
        <v>14176506.63592084</v>
      </c>
      <c r="I109" s="6">
        <f>G109/F109+I108</f>
        <v>898.3941582778978</v>
      </c>
      <c r="J109" s="6">
        <f>SUM(H109/F109)+J108</f>
        <v>461.3364194873033</v>
      </c>
      <c r="K109" s="6">
        <f>SUM(SQRT((I109^2)+(J109^2)))</f>
        <v>1009.922450276860</v>
      </c>
      <c r="L109" s="7">
        <f>SUM((I109/1000)+L108)</f>
        <v>62.07439355621099</v>
      </c>
      <c r="M109" s="7">
        <f>SUM((J109/1000)+M108)</f>
        <v>20.92708281144247</v>
      </c>
      <c r="N109" s="8">
        <f>SUM(((K109-K108))/O108)+1</f>
        <v>1.918640728218518</v>
      </c>
      <c r="O109" s="31">
        <f>SUM(($F$3*$F$4)/((POWER(($F$6+(M108*1000)),2))))</f>
        <v>9.74699201255633</v>
      </c>
    </row>
    <row r="110" ht="13" customHeight="1">
      <c r="A110" s="4">
        <f>SUM(A109+1)</f>
        <v>93</v>
      </c>
      <c r="B110" s="31">
        <v>0.65</v>
      </c>
      <c r="C110" s="31">
        <v>65</v>
      </c>
      <c r="D110" s="4">
        <f>SUM($B$15*B110)+$C$15</f>
        <v>42687214.38</v>
      </c>
      <c r="E110" s="4">
        <f>SUM(E109-(($B$10*$B$12*B110)))</f>
        <v>1199888</v>
      </c>
      <c r="F110" s="4">
        <f>SUM(E110+$B$3+$B$6+$B$4+$B$5+$B$7)-($C$10*$C$12)</f>
        <v>2508094</v>
      </c>
      <c r="G110" s="5">
        <f>SUM(COS(RADIANS(C110)))*D110</f>
        <v>18040396.33982819</v>
      </c>
      <c r="H110" s="5">
        <f>SUM((COS(RADIANS((90-C110)))*D110)-(F110*O110))</f>
        <v>14244907.45419226</v>
      </c>
      <c r="I110" s="6">
        <f>G110/F110+I109</f>
        <v>905.5870291750125</v>
      </c>
      <c r="J110" s="6">
        <f>SUM(H110/F110)+J109</f>
        <v>467.015994277639</v>
      </c>
      <c r="K110" s="6">
        <f>SUM(SQRT((I110^2)+(J110^2)))</f>
        <v>1018.916977148363</v>
      </c>
      <c r="L110" s="7">
        <f>SUM((I110/1000)+L109)</f>
        <v>62.979980585386</v>
      </c>
      <c r="M110" s="7">
        <f>SUM((J110/1000)+M109)</f>
        <v>21.39409880572011</v>
      </c>
      <c r="N110" s="8">
        <f>SUM(((K110-K109))/O109)+1</f>
        <v>1.922800271090325</v>
      </c>
      <c r="O110" s="31">
        <f>SUM(($F$3*$F$4)/((POWER(($F$6+(M109*1000)),2))))</f>
        <v>9.745586626858726</v>
      </c>
    </row>
    <row r="111" ht="13" customHeight="1">
      <c r="A111" s="4">
        <f>SUM(A110+1)</f>
        <v>94</v>
      </c>
      <c r="B111" s="31">
        <v>0.65</v>
      </c>
      <c r="C111" s="31">
        <v>65</v>
      </c>
      <c r="D111" s="4">
        <f>SUM($B$15*B111)+$C$15</f>
        <v>42687214.38</v>
      </c>
      <c r="E111" s="4">
        <f>SUM(E110-(($B$10*$B$12*B111)))</f>
        <v>1193232</v>
      </c>
      <c r="F111" s="4">
        <f>SUM(E111+$B$3+$B$6+$B$4+$B$5+$B$7)-($C$10*$C$12)</f>
        <v>2501438</v>
      </c>
      <c r="G111" s="5">
        <f>SUM(COS(RADIANS(C111)))*D111</f>
        <v>18040396.33982819</v>
      </c>
      <c r="H111" s="5">
        <f>SUM((COS(RADIANS((90-C111)))*D111)-(F111*O111))</f>
        <v>14313332.06921043</v>
      </c>
      <c r="I111" s="6">
        <f>G111/F111+I110</f>
        <v>912.7990393626839</v>
      </c>
      <c r="J111" s="6">
        <f>SUM(H111/F111)+J110</f>
        <v>472.738035787047</v>
      </c>
      <c r="K111" s="6">
        <f>SUM(SQRT((I111^2)+(J111^2)))</f>
        <v>1027.951038105042</v>
      </c>
      <c r="L111" s="7">
        <f>SUM((I111/1000)+L110)</f>
        <v>63.89277962474868</v>
      </c>
      <c r="M111" s="7">
        <f>SUM((J111/1000)+M110)</f>
        <v>21.86683684150716</v>
      </c>
      <c r="N111" s="8">
        <f>SUM(((K111-K110))/O110)+1</f>
        <v>1.926989959925214</v>
      </c>
      <c r="O111" s="31">
        <f>SUM(($F$3*$F$4)/((POWER(($F$6+(M110*1000)),2))))</f>
        <v>9.744164248838645</v>
      </c>
    </row>
    <row r="112" ht="13" customHeight="1">
      <c r="A112" s="4">
        <f>SUM(A111+1)</f>
        <v>95</v>
      </c>
      <c r="B112" s="31">
        <v>0.65</v>
      </c>
      <c r="C112" s="31">
        <v>65</v>
      </c>
      <c r="D112" s="4">
        <f>SUM($B$15*B112)+$C$15</f>
        <v>42687214.38</v>
      </c>
      <c r="E112" s="4">
        <f>SUM(E111-(($B$10*$B$12*B112)))</f>
        <v>1186576</v>
      </c>
      <c r="F112" s="4">
        <f>SUM(E112+$B$3+$B$6+$B$4+$B$5+$B$7)-($C$10*$C$12)</f>
        <v>2494782</v>
      </c>
      <c r="G112" s="5">
        <f>SUM(COS(RADIANS(C112)))*D112</f>
        <v>18040396.33982819</v>
      </c>
      <c r="H112" s="5">
        <f>SUM((COS(RADIANS((90-C112)))*D112)-(F112*O112))</f>
        <v>14381780.43612169</v>
      </c>
      <c r="I112" s="6">
        <f>G112/F112+I111</f>
        <v>920.0302909669635</v>
      </c>
      <c r="J112" s="6">
        <f>SUM(H112/F112)+J111</f>
        <v>478.5027801359005</v>
      </c>
      <c r="K112" s="6">
        <f>SUM(SQRT((I112^2)+(J112^2)))</f>
        <v>1037.024901771670</v>
      </c>
      <c r="L112" s="7">
        <f>SUM((I112/1000)+L111)</f>
        <v>64.81280991571565</v>
      </c>
      <c r="M112" s="7">
        <f>SUM((J112/1000)+M111)</f>
        <v>22.34533962164306</v>
      </c>
      <c r="N112" s="8">
        <f>SUM(((K112-K111))/O111)+1</f>
        <v>1.931210048897659</v>
      </c>
      <c r="O112" s="31">
        <f>SUM(($F$3*$F$4)/((POWER(($F$6+(M111*1000)),2))))</f>
        <v>9.742724760470121</v>
      </c>
    </row>
    <row r="113" ht="13" customHeight="1">
      <c r="A113" s="4">
        <f>SUM(A112+1)</f>
        <v>96</v>
      </c>
      <c r="B113" s="31">
        <v>0.65</v>
      </c>
      <c r="C113" s="31">
        <v>65</v>
      </c>
      <c r="D113" s="4">
        <f>SUM($B$15*B113)+$C$15</f>
        <v>42687214.38</v>
      </c>
      <c r="E113" s="4">
        <f>SUM(E112-(($B$10*$B$12*B113)))</f>
        <v>1179920</v>
      </c>
      <c r="F113" s="4">
        <f>SUM(E113+$B$3+$B$6+$B$4+$B$5+$B$7)-($C$10*$C$12)</f>
        <v>2488126</v>
      </c>
      <c r="G113" s="5">
        <f>SUM(COS(RADIANS(C113)))*D113</f>
        <v>18040396.33982819</v>
      </c>
      <c r="H113" s="5">
        <f>SUM((COS(RADIANS((90-C113)))*D113)-(F113*O113))</f>
        <v>14450252.50810279</v>
      </c>
      <c r="I113" s="6">
        <f>G113/F113+I112</f>
        <v>927.2808869334975</v>
      </c>
      <c r="J113" s="6">
        <f>SUM(H113/F113)+J112</f>
        <v>484.3104653206954</v>
      </c>
      <c r="K113" s="6">
        <f>SUM(SQRT((I113^2)+(J113^2)))</f>
        <v>1046.138838821751</v>
      </c>
      <c r="L113" s="7">
        <f>SUM((I113/1000)+L112)</f>
        <v>65.74009080264915</v>
      </c>
      <c r="M113" s="7">
        <f>SUM((J113/1000)+M112)</f>
        <v>22.82965008696376</v>
      </c>
      <c r="N113" s="8">
        <f>SUM(((K113-K112))/O112)+1</f>
        <v>1.935460795019075</v>
      </c>
      <c r="O113" s="31">
        <f>SUM(($F$3*$F$4)/((POWER(($F$6+(M112*1000)),2))))</f>
        <v>9.74126804325588</v>
      </c>
    </row>
    <row r="114" ht="13" customHeight="1">
      <c r="A114" s="4">
        <f>SUM(A113+1)</f>
        <v>97</v>
      </c>
      <c r="B114" s="31">
        <v>0.65</v>
      </c>
      <c r="C114" s="31">
        <v>65</v>
      </c>
      <c r="D114" s="4">
        <f>SUM($B$15*B114)+$C$15</f>
        <v>42687214.38</v>
      </c>
      <c r="E114" s="4">
        <f>SUM(E113-(($B$10*$B$12*B114)))</f>
        <v>1173264</v>
      </c>
      <c r="F114" s="4">
        <f>SUM(E114+$B$3+$B$6+$B$4+$B$5+$B$7)-($C$10*$C$12)</f>
        <v>2481470</v>
      </c>
      <c r="G114" s="5">
        <f>SUM(COS(RADIANS(C114)))*D114</f>
        <v>18040396.33982819</v>
      </c>
      <c r="H114" s="5">
        <f>SUM((COS(RADIANS((90-C114)))*D114)-(F114*O114))</f>
        <v>14518748.23634925</v>
      </c>
      <c r="I114" s="6">
        <f>G114/F114+I113</f>
        <v>934.550931036319</v>
      </c>
      <c r="J114" s="6">
        <f>SUM(H114/F114)+J113</f>
        <v>490.1613312333799</v>
      </c>
      <c r="K114" s="6">
        <f>SUM(SQRT((I114^2)+(J114^2)))</f>
        <v>1055.293121998495</v>
      </c>
      <c r="L114" s="7">
        <f>SUM((I114/1000)+L113)</f>
        <v>66.67464173368546</v>
      </c>
      <c r="M114" s="7">
        <f>SUM((J114/1000)+M113)</f>
        <v>23.31981141819714</v>
      </c>
      <c r="N114" s="8">
        <f>SUM(((K114-K113))/O113)+1</f>
        <v>1.939742458178333</v>
      </c>
      <c r="O114" s="31">
        <f>SUM(($F$3*$F$4)/((POWER(($F$6+(M113*1000)),2))))</f>
        <v>9.739793978225656</v>
      </c>
    </row>
    <row r="115" ht="13" customHeight="1">
      <c r="A115" s="4">
        <f>SUM(A114+1)</f>
        <v>98</v>
      </c>
      <c r="B115" s="31">
        <v>0.65</v>
      </c>
      <c r="C115" s="31">
        <v>65</v>
      </c>
      <c r="D115" s="4">
        <f>SUM($B$15*B115)+$C$15</f>
        <v>42687214.38</v>
      </c>
      <c r="E115" s="4">
        <f>SUM(E114-(($B$10*$B$12*B115)))</f>
        <v>1166608</v>
      </c>
      <c r="F115" s="4">
        <f>SUM(E115+$B$3+$B$6+$B$4+$B$5+$B$7)-($C$10*$C$12)</f>
        <v>2474814</v>
      </c>
      <c r="G115" s="5">
        <f>SUM(COS(RADIANS(C115)))*D115</f>
        <v>18040396.33982819</v>
      </c>
      <c r="H115" s="5">
        <f>SUM((COS(RADIANS((90-C115)))*D115)-(F115*O115))</f>
        <v>14587267.57006398</v>
      </c>
      <c r="I115" s="6">
        <f>G115/F115+I114</f>
        <v>941.8405278867604</v>
      </c>
      <c r="J115" s="6">
        <f>SUM(H115/F115)+J114</f>
        <v>496.0556196809416</v>
      </c>
      <c r="K115" s="6">
        <f>SUM(SQRT((I115^2)+(J115^2)))</f>
        <v>1064.488026136064</v>
      </c>
      <c r="L115" s="7">
        <f>SUM((I115/1000)+L114)</f>
        <v>67.61648226157222</v>
      </c>
      <c r="M115" s="7">
        <f>SUM((J115/1000)+M114)</f>
        <v>23.81586703787808</v>
      </c>
      <c r="N115" s="8">
        <f>SUM(((K115-K114))/O114)+1</f>
        <v>1.944055301182535</v>
      </c>
      <c r="O115" s="31">
        <f>SUM(($F$3*$F$4)/((POWER(($F$6+(M114*1000)),2))))</f>
        <v>9.738302445934476</v>
      </c>
    </row>
    <row r="116" ht="13" customHeight="1">
      <c r="A116" s="4">
        <f>SUM(A115+1)</f>
        <v>99</v>
      </c>
      <c r="B116" s="31">
        <v>0.65</v>
      </c>
      <c r="C116" s="31">
        <v>65</v>
      </c>
      <c r="D116" s="4">
        <f>SUM($B$15*B116)+$C$15</f>
        <v>42687214.38</v>
      </c>
      <c r="E116" s="4">
        <f>SUM(E115-(($B$10*$B$12*B116)))</f>
        <v>1159952</v>
      </c>
      <c r="F116" s="4">
        <f>SUM(E116+$B$3+$B$6+$B$4+$B$5+$B$7)-($C$10*$C$12)</f>
        <v>2468158</v>
      </c>
      <c r="G116" s="5">
        <f>SUM(COS(RADIANS(C116)))*D116</f>
        <v>18040396.33982819</v>
      </c>
      <c r="H116" s="5">
        <f>SUM((COS(RADIANS((90-C116)))*D116)-(F116*O116))</f>
        <v>14655810.45644565</v>
      </c>
      <c r="I116" s="6">
        <f>G116/F116+I115</f>
        <v>949.1497829424854</v>
      </c>
      <c r="J116" s="6">
        <f>SUM(H116/F116)+J115</f>
        <v>501.9935744052525</v>
      </c>
      <c r="K116" s="6">
        <f>SUM(SQRT((I116^2)+(J116^2)))</f>
        <v>1073.723828181125</v>
      </c>
      <c r="L116" s="7">
        <f>SUM((I116/1000)+L115)</f>
        <v>68.5656320445147</v>
      </c>
      <c r="M116" s="7">
        <f>SUM((J116/1000)+M115)</f>
        <v>24.31786061228333</v>
      </c>
      <c r="N116" s="8">
        <f>SUM(((K116-K115))/O115)+1</f>
        <v>1.948399589798746</v>
      </c>
      <c r="O116" s="31">
        <f>SUM(($F$3*$F$4)/((POWER(($F$6+(M115*1000)),2))))</f>
        <v>9.736793326460957</v>
      </c>
    </row>
    <row r="117" ht="13" customHeight="1">
      <c r="A117" s="4">
        <f>SUM(A116+1)</f>
        <v>100</v>
      </c>
      <c r="B117" s="31">
        <v>0.65</v>
      </c>
      <c r="C117" s="31">
        <v>65</v>
      </c>
      <c r="D117" s="4">
        <f>SUM($B$15*B117)+$C$15</f>
        <v>42687214.38</v>
      </c>
      <c r="E117" s="4">
        <f>SUM(E116-(($B$10*$B$12*B117)))</f>
        <v>1153296</v>
      </c>
      <c r="F117" s="4">
        <f>SUM(E117+$B$3+$B$6+$B$4+$B$5+$B$7)-($C$10*$C$12)</f>
        <v>2461502</v>
      </c>
      <c r="G117" s="5">
        <f>SUM(COS(RADIANS(C117)))*D117</f>
        <v>18040396.33982819</v>
      </c>
      <c r="H117" s="5">
        <f>SUM((COS(RADIANS((90-C117)))*D117)-(F117*O117))</f>
        <v>14724376.84067702</v>
      </c>
      <c r="I117" s="6">
        <f>G117/F117+I116</f>
        <v>956.4788025166431</v>
      </c>
      <c r="J117" s="6">
        <f>SUM(H117/F117)+J116</f>
        <v>507.975441103178</v>
      </c>
      <c r="K117" s="6">
        <f>SUM(SQRT((I117^2)+(J117^2)))</f>
        <v>1083.000807214676</v>
      </c>
      <c r="L117" s="7">
        <f>SUM((I117/1000)+L116)</f>
        <v>69.52211084703134</v>
      </c>
      <c r="M117" s="7">
        <f>SUM((J117/1000)+M116)</f>
        <v>24.82583605338651</v>
      </c>
      <c r="N117" s="8">
        <f>SUM(((K117-K116))/O116)+1</f>
        <v>1.952775592796028</v>
      </c>
      <c r="O117" s="31">
        <f>SUM(($F$3*$F$4)/((POWER(($F$6+(M116*1000)),2))))</f>
        <v>9.735266499405585</v>
      </c>
    </row>
    <row r="118" ht="13" customHeight="1">
      <c r="A118" s="4">
        <f>SUM(A117+1)</f>
        <v>101</v>
      </c>
      <c r="B118" s="31">
        <v>0.65</v>
      </c>
      <c r="C118" s="31">
        <v>65</v>
      </c>
      <c r="D118" s="4">
        <f>SUM($B$15*B118)+$C$15</f>
        <v>42687214.38</v>
      </c>
      <c r="E118" s="4">
        <f>SUM(E117-(($B$10*$B$12*B118)))</f>
        <v>1146640</v>
      </c>
      <c r="F118" s="4">
        <f>SUM(E118+$B$3+$B$6+$B$4+$B$5+$B$7)-($C$10*$C$12)</f>
        <v>2454846</v>
      </c>
      <c r="G118" s="5">
        <f>SUM(COS(RADIANS(C118)))*D118</f>
        <v>18040396.33982819</v>
      </c>
      <c r="H118" s="5">
        <f>SUM((COS(RADIANS((90-C118)))*D118)-(F118*O118))</f>
        <v>14792966.66591336</v>
      </c>
      <c r="I118" s="6">
        <f>G118/F118+I117</f>
        <v>963.8276937871457</v>
      </c>
      <c r="J118" s="6">
        <f>SUM(H118/F118)+J117</f>
        <v>514.0014674469541</v>
      </c>
      <c r="K118" s="6">
        <f>SUM(SQRT((I118^2)+(J118^2)))</f>
        <v>1092.319244474192</v>
      </c>
      <c r="L118" s="7">
        <f>SUM((I118/1000)+L117)</f>
        <v>70.48593854081849</v>
      </c>
      <c r="M118" s="7">
        <f>SUM((J118/1000)+M117)</f>
        <v>25.33983752083346</v>
      </c>
      <c r="N118" s="8">
        <f>SUM(((K118-K117))/O117)+1</f>
        <v>1.957183581988765</v>
      </c>
      <c r="O118" s="31">
        <f>SUM(($F$3*$F$4)/((POWER(($F$6+(M117*1000)),2))))</f>
        <v>9.733721843888988</v>
      </c>
    </row>
    <row r="119" ht="13" customHeight="1">
      <c r="A119" s="4">
        <f>SUM(A118+1)</f>
        <v>102</v>
      </c>
      <c r="B119" s="31">
        <v>0.65</v>
      </c>
      <c r="C119" s="31">
        <v>65</v>
      </c>
      <c r="D119" s="4">
        <f>SUM($B$15*B119)+$C$15</f>
        <v>42687214.38</v>
      </c>
      <c r="E119" s="4">
        <f>SUM(E118-(($B$10*$B$12*B119)))</f>
        <v>1139984</v>
      </c>
      <c r="F119" s="4">
        <f>SUM(E119+$B$3+$B$6+$B$4+$B$5+$B$7)-($C$10*$C$12)</f>
        <v>2448190</v>
      </c>
      <c r="G119" s="5">
        <f>SUM(COS(RADIANS(C119)))*D119</f>
        <v>18040396.33982819</v>
      </c>
      <c r="H119" s="5">
        <f>SUM((COS(RADIANS((90-C119)))*D119)-(F119*O119))</f>
        <v>14861579.87327063</v>
      </c>
      <c r="I119" s="6">
        <f>G119/F119+I118</f>
        <v>971.1965648060732</v>
      </c>
      <c r="J119" s="6">
        <f>SUM(H119/F119)+J118</f>
        <v>520.0719031048362</v>
      </c>
      <c r="K119" s="6">
        <f>SUM(SQRT((I119^2)+(J119^2)))</f>
        <v>1101.679423376058</v>
      </c>
      <c r="L119" s="7">
        <f>SUM((I119/1000)+L118)</f>
        <v>71.45713510562457</v>
      </c>
      <c r="M119" s="7">
        <f>SUM((J119/1000)+M118)</f>
        <v>25.85990942393829</v>
      </c>
      <c r="N119" s="8">
        <f>SUM(((K119-K118))/O118)+1</f>
        <v>1.961623832279763</v>
      </c>
      <c r="O119" s="31">
        <f>SUM(($F$3*$F$4)/((POWER(($F$6+(M118*1000)),2))))</f>
        <v>9.732159238550208</v>
      </c>
    </row>
    <row r="120" ht="13" customHeight="1">
      <c r="A120" s="4">
        <f>SUM(A119+1)</f>
        <v>103</v>
      </c>
      <c r="B120" s="31">
        <v>0.65</v>
      </c>
      <c r="C120" s="31">
        <v>65</v>
      </c>
      <c r="D120" s="4">
        <f>SUM($B$15*B120)+$C$15</f>
        <v>42687214.38</v>
      </c>
      <c r="E120" s="4">
        <f>SUM(E119-(($B$10*$B$12*B120)))</f>
        <v>1133328</v>
      </c>
      <c r="F120" s="4">
        <f>SUM(E120+$B$3+$B$6+$B$4+$B$5+$B$7)-($C$10*$C$12)</f>
        <v>2441534</v>
      </c>
      <c r="G120" s="5">
        <f>SUM(COS(RADIANS(C120)))*D120</f>
        <v>18040396.33982819</v>
      </c>
      <c r="H120" s="5">
        <f>SUM((COS(RADIANS((90-C120)))*D120)-(F120*O120))</f>
        <v>14930216.40181369</v>
      </c>
      <c r="I120" s="6">
        <f>G120/F120+I119</f>
        <v>978.5855245092058</v>
      </c>
      <c r="J120" s="6">
        <f>SUM(H120/F120)+J119</f>
        <v>526.1869997620254</v>
      </c>
      <c r="K120" s="6">
        <f>SUM(SQRT((I120^2)+(J120^2)))</f>
        <v>1111.081629538316</v>
      </c>
      <c r="L120" s="7">
        <f>SUM((I120/1000)+L119)</f>
        <v>72.43572063013377</v>
      </c>
      <c r="M120" s="7">
        <f>SUM((J120/1000)+M119)</f>
        <v>26.38609642370032</v>
      </c>
      <c r="N120" s="8">
        <f>SUM(((K120-K119))/O119)+1</f>
        <v>1.966096621704945</v>
      </c>
      <c r="O120" s="31">
        <f>SUM(($F$3*$F$4)/((POWER(($F$6+(M119*1000)),2))))</f>
        <v>9.730578561544988</v>
      </c>
    </row>
    <row r="121" ht="13" customHeight="1">
      <c r="A121" s="4">
        <f>SUM(A120+1)</f>
        <v>104</v>
      </c>
      <c r="B121" s="31">
        <v>0.65</v>
      </c>
      <c r="C121" s="31">
        <v>65</v>
      </c>
      <c r="D121" s="4">
        <f>SUM($B$15*B121)+$C$15</f>
        <v>42687214.38</v>
      </c>
      <c r="E121" s="4">
        <f>SUM(E120-(($B$10*$B$12*B121)))</f>
        <v>1126672</v>
      </c>
      <c r="F121" s="4">
        <f>SUM(E121+$B$3+$B$6+$B$4+$B$5+$B$7)-($C$10*$C$12)</f>
        <v>2434878</v>
      </c>
      <c r="G121" s="5">
        <f>SUM(COS(RADIANS(C121)))*D121</f>
        <v>18040396.33982819</v>
      </c>
      <c r="H121" s="5">
        <f>SUM((COS(RADIANS((90-C121)))*D121)-(F121*O121))</f>
        <v>14998876.18854446</v>
      </c>
      <c r="I121" s="6">
        <f>G121/F121+I120</f>
        <v>985.9946827256865</v>
      </c>
      <c r="J121" s="6">
        <f>SUM(H121/F121)+J120</f>
        <v>532.3470111418745</v>
      </c>
      <c r="K121" s="6">
        <f>SUM(SQRT((I121^2)+(J121^2)))</f>
        <v>1120.526150803726</v>
      </c>
      <c r="L121" s="7">
        <f>SUM((I121/1000)+L120)</f>
        <v>73.42171531285946</v>
      </c>
      <c r="M121" s="7">
        <f>SUM((J121/1000)+M120)</f>
        <v>26.91844343484219</v>
      </c>
      <c r="N121" s="8">
        <f>SUM(((K121-K120))/O120)+1</f>
        <v>1.970602231478252</v>
      </c>
      <c r="O121" s="31">
        <f>SUM(($F$3*$F$4)/((POWER(($F$6+(M120*1000)),2))))</f>
        <v>9.728979690544007</v>
      </c>
    </row>
    <row r="122" ht="13" customHeight="1">
      <c r="A122" s="4">
        <f>SUM(A121+1)</f>
        <v>105</v>
      </c>
      <c r="B122" s="31">
        <v>0.65</v>
      </c>
      <c r="C122" s="31">
        <v>65</v>
      </c>
      <c r="D122" s="4">
        <f>SUM($B$15*B122)+$C$15</f>
        <v>42687214.38</v>
      </c>
      <c r="E122" s="4">
        <f>SUM(E121-(($B$10*$B$12*B122)))</f>
        <v>1120016</v>
      </c>
      <c r="F122" s="4">
        <f>SUM(E122+$B$3+$B$6+$B$4+$B$5+$B$7)-($C$10*$C$12)</f>
        <v>2428222</v>
      </c>
      <c r="G122" s="5">
        <f>SUM(COS(RADIANS(C122)))*D122</f>
        <v>18040396.33982819</v>
      </c>
      <c r="H122" s="5">
        <f>SUM((COS(RADIANS((90-C122)))*D122)-(F122*O122))</f>
        <v>15067559.16839</v>
      </c>
      <c r="I122" s="6">
        <f>G122/F122+I121</f>
        <v>993.4241501878165</v>
      </c>
      <c r="J122" s="6">
        <f>SUM(H122/F122)+J121</f>
        <v>538.5521930273817</v>
      </c>
      <c r="K122" s="6">
        <f>SUM(SQRT((I122^2)+(J122^2)))</f>
        <v>1130.013277263143</v>
      </c>
      <c r="L122" s="7">
        <f>SUM((I122/1000)+L121)</f>
        <v>74.41513946304728</v>
      </c>
      <c r="M122" s="7">
        <f>SUM((J122/1000)+M121)</f>
        <v>27.45699562786957</v>
      </c>
      <c r="N122" s="8">
        <f>SUM(((K122-K121))/O121)+1</f>
        <v>1.975140946037498</v>
      </c>
      <c r="O122" s="31">
        <f>SUM(($F$3*$F$4)/((POWER(($F$6+(M121*1000)),2))))</f>
        <v>9.727362502731161</v>
      </c>
    </row>
    <row r="123" ht="13" customHeight="1">
      <c r="A123" s="4">
        <f>SUM(A122+1)</f>
        <v>106</v>
      </c>
      <c r="B123" s="31">
        <v>0.65</v>
      </c>
      <c r="C123" s="31">
        <v>65</v>
      </c>
      <c r="D123" s="4">
        <f>SUM($B$15*B123)+$C$15</f>
        <v>42687214.38</v>
      </c>
      <c r="E123" s="4">
        <f>SUM(E122-(($B$10*$B$12*B123)))</f>
        <v>1113360</v>
      </c>
      <c r="F123" s="4">
        <f>SUM(E123+$B$3+$B$6+$B$4+$B$5+$B$7)-($C$10*$C$12)</f>
        <v>2421566</v>
      </c>
      <c r="G123" s="5">
        <f>SUM(COS(RADIANS(C123)))*D123</f>
        <v>18040396.33982819</v>
      </c>
      <c r="H123" s="5">
        <f>SUM((COS(RADIANS((90-C123)))*D123)-(F123*O123))</f>
        <v>15136265.27419059</v>
      </c>
      <c r="I123" s="6">
        <f>G123/F123+I122</f>
        <v>1000.874038540985</v>
      </c>
      <c r="J123" s="6">
        <f>SUM(H123/F123)+J122</f>
        <v>544.8028032829727</v>
      </c>
      <c r="K123" s="6">
        <f>SUM(SQRT((I123^2)+(J123^2)))</f>
        <v>1139.543301279213</v>
      </c>
      <c r="L123" s="7">
        <f>SUM((I123/1000)+L122)</f>
        <v>75.41601350158827</v>
      </c>
      <c r="M123" s="7">
        <f>SUM((J123/1000)+M122)</f>
        <v>28.00179843115255</v>
      </c>
      <c r="N123" s="8">
        <f>SUM(((K123-K122))/O122)+1</f>
        <v>1.979713053090624</v>
      </c>
      <c r="O123" s="31">
        <f>SUM(($F$3*$F$4)/((POWER(($F$6+(M122*1000)),2))))</f>
        <v>9.725726874801792</v>
      </c>
    </row>
    <row r="124" ht="13" customHeight="1">
      <c r="A124" s="4">
        <f>SUM(A123+1)</f>
        <v>107</v>
      </c>
      <c r="B124" s="31">
        <v>0.65</v>
      </c>
      <c r="C124" s="31">
        <v>65</v>
      </c>
      <c r="D124" s="4">
        <f>SUM($B$15*B124)+$C$15</f>
        <v>42687214.38</v>
      </c>
      <c r="E124" s="4">
        <f>SUM(E123-(($B$10*$B$12*B124)))</f>
        <v>1106704</v>
      </c>
      <c r="F124" s="4">
        <f>SUM(E124+$B$3+$B$6+$B$4+$B$5+$B$7)-($C$10*$C$12)</f>
        <v>2414910</v>
      </c>
      <c r="G124" s="5">
        <f>SUM(COS(RADIANS(C124)))*D124</f>
        <v>18040396.33982819</v>
      </c>
      <c r="H124" s="5">
        <f>SUM((COS(RADIANS((90-C124)))*D124)-(F124*O124))</f>
        <v>15204994.43668764</v>
      </c>
      <c r="I124" s="6">
        <f>G124/F124+I123</f>
        <v>1008.344460353735</v>
      </c>
      <c r="J124" s="6">
        <f>SUM(H124/F124)+J123</f>
        <v>551.0991018765798</v>
      </c>
      <c r="K124" s="6">
        <f>SUM(SQRT((I124^2)+(J124^2)))</f>
        <v>1149.116517510404</v>
      </c>
      <c r="L124" s="7">
        <f>SUM((I124/1000)+L123)</f>
        <v>76.42435796194201</v>
      </c>
      <c r="M124" s="7">
        <f>SUM((J124/1000)+M123)</f>
        <v>28.55289753302913</v>
      </c>
      <c r="N124" s="8">
        <f>SUM(((K124-K123))/O123)+1</f>
        <v>1.98431884366341</v>
      </c>
      <c r="O124" s="31">
        <f>SUM(($F$3*$F$4)/((POWER(($F$6+(M123*1000)),2))))</f>
        <v>9.724072682960951</v>
      </c>
    </row>
    <row r="125" ht="13" customHeight="1">
      <c r="A125" s="4">
        <f>SUM(A124+1)</f>
        <v>108</v>
      </c>
      <c r="B125" s="31">
        <v>0.65</v>
      </c>
      <c r="C125" s="31">
        <v>65</v>
      </c>
      <c r="D125" s="4">
        <f>SUM($B$15*B125)+$C$15</f>
        <v>42687214.38</v>
      </c>
      <c r="E125" s="4">
        <f>SUM(E124-(($B$10*$B$12*B125)))</f>
        <v>1100048</v>
      </c>
      <c r="F125" s="4">
        <f>SUM(E125+$B$3+$B$6+$B$4+$B$5+$B$7)-($C$10*$C$12)</f>
        <v>2408254</v>
      </c>
      <c r="G125" s="5">
        <f>SUM(COS(RADIANS(C125)))*D125</f>
        <v>18040396.33982819</v>
      </c>
      <c r="H125" s="5">
        <f>SUM((COS(RADIANS((90-C125)))*D125)-(F125*O125))</f>
        <v>15273746.58451165</v>
      </c>
      <c r="I125" s="6">
        <f>G125/F125+I124</f>
        <v>1015.835529127971</v>
      </c>
      <c r="J125" s="6">
        <f>SUM(H125/F125)+J124</f>
        <v>557.4413509020196</v>
      </c>
      <c r="K125" s="6">
        <f>SUM(SQRT((I125^2)+(J125^2)))</f>
        <v>1158.733222935362</v>
      </c>
      <c r="L125" s="7">
        <f>SUM((I125/1000)+L124)</f>
        <v>77.44019349106998</v>
      </c>
      <c r="M125" s="7">
        <f>SUM((J125/1000)+M124)</f>
        <v>29.11033888393115</v>
      </c>
      <c r="N125" s="8">
        <f>SUM(((K125-K124))/O124)+1</f>
        <v>1.988958612147123</v>
      </c>
      <c r="O125" s="31">
        <f>SUM(($F$3*$F$4)/((POWER(($F$6+(M124*1000)),2))))</f>
        <v>9.722399802921627</v>
      </c>
    </row>
    <row r="126" ht="13" customHeight="1">
      <c r="A126" s="4">
        <f>SUM(A125+1)</f>
        <v>109</v>
      </c>
      <c r="B126" s="31">
        <v>0.65</v>
      </c>
      <c r="C126" s="31">
        <v>65</v>
      </c>
      <c r="D126" s="4">
        <f>SUM($B$15*B126)+$C$15</f>
        <v>42687214.38</v>
      </c>
      <c r="E126" s="4">
        <f>SUM(E125-(($B$10*$B$12*B126)))</f>
        <v>1093392</v>
      </c>
      <c r="F126" s="4">
        <f>SUM(E126+$B$3+$B$6+$B$4+$B$5+$B$7)-($C$10*$C$12)</f>
        <v>2401598</v>
      </c>
      <c r="G126" s="5">
        <f>SUM(COS(RADIANS(C126)))*D126</f>
        <v>18040396.33982819</v>
      </c>
      <c r="H126" s="5">
        <f>SUM((COS(RADIANS((90-C126)))*D126)-(F126*O126))</f>
        <v>15342521.64417008</v>
      </c>
      <c r="I126" s="6">
        <f>G126/F126+I125</f>
        <v>1023.347359309303</v>
      </c>
      <c r="J126" s="6">
        <f>SUM(H126/F126)+J125</f>
        <v>563.8298146016772</v>
      </c>
      <c r="K126" s="6">
        <f>SUM(SQRT((I126^2)+(J126^2)))</f>
        <v>1168.393716877614</v>
      </c>
      <c r="L126" s="7">
        <f>SUM((I126/1000)+L125)</f>
        <v>78.46354085037927</v>
      </c>
      <c r="M126" s="7">
        <f>SUM((J126/1000)+M125)</f>
        <v>29.67416869853283</v>
      </c>
      <c r="N126" s="8">
        <f>SUM(((K126-K125))/O125)+1</f>
        <v>1.993632656347724</v>
      </c>
      <c r="O126" s="31">
        <f>SUM(($F$3*$F$4)/((POWER(($F$6+(M125*1000)),2))))</f>
        <v>9.720708109902985</v>
      </c>
    </row>
    <row r="127" ht="13" customHeight="1">
      <c r="A127" s="4">
        <f>SUM(A126+1)</f>
        <v>110</v>
      </c>
      <c r="B127" s="31">
        <v>0.65</v>
      </c>
      <c r="C127" s="31">
        <v>65</v>
      </c>
      <c r="D127" s="4">
        <f>SUM($B$15*B127)+$C$15</f>
        <v>42687214.38</v>
      </c>
      <c r="E127" s="4">
        <f>SUM(E126-(($B$10*$B$12*B127)))</f>
        <v>1086736</v>
      </c>
      <c r="F127" s="4">
        <f>SUM(E127+$B$3+$B$6+$B$4+$B$5+$B$7)-($C$10*$C$12)</f>
        <v>2394942</v>
      </c>
      <c r="G127" s="5">
        <f>SUM(COS(RADIANS(C127)))*D127</f>
        <v>18040396.33982819</v>
      </c>
      <c r="H127" s="5">
        <f>SUM((COS(RADIANS((90-C127)))*D127)-(F127*O127))</f>
        <v>15411319.54003517</v>
      </c>
      <c r="I127" s="6">
        <f>G127/F127+I126</f>
        <v>1030.880066297543</v>
      </c>
      <c r="J127" s="6">
        <f>SUM(H127/F127)+J126</f>
        <v>570.2647593894989</v>
      </c>
      <c r="K127" s="6">
        <f>SUM(SQRT((I127^2)+(J127^2)))</f>
        <v>1178.098301030601</v>
      </c>
      <c r="L127" s="7">
        <f>SUM((I127/1000)+L126)</f>
        <v>79.49442091667682</v>
      </c>
      <c r="M127" s="7">
        <f>SUM((J127/1000)+M126)</f>
        <v>30.24443345792233</v>
      </c>
      <c r="N127" s="8">
        <f>SUM(((K127-K126))/O126)+1</f>
        <v>1.998341277535198</v>
      </c>
      <c r="O127" s="31">
        <f>SUM(($F$3*$F$4)/((POWER(($F$6+(M126*1000)),2))))</f>
        <v>9.718997478628586</v>
      </c>
    </row>
    <row r="128" ht="13" customHeight="1">
      <c r="A128" s="4">
        <f>SUM(A127+1)</f>
        <v>111</v>
      </c>
      <c r="B128" s="31">
        <v>0.65</v>
      </c>
      <c r="C128" s="31">
        <v>65</v>
      </c>
      <c r="D128" s="4">
        <f>SUM($B$15*B128)+$C$15</f>
        <v>42687214.38</v>
      </c>
      <c r="E128" s="4">
        <f>SUM(E127-(($B$10*$B$12*B128)))</f>
        <v>1080080</v>
      </c>
      <c r="F128" s="4">
        <f>SUM(E128+$B$3+$B$6+$B$4+$B$5+$B$7)-($C$10*$C$12)</f>
        <v>2388286</v>
      </c>
      <c r="G128" s="5">
        <f>SUM(COS(RADIANS(C128)))*D128</f>
        <v>18040396.33982819</v>
      </c>
      <c r="H128" s="5">
        <f>SUM((COS(RADIANS((90-C128)))*D128)-(F128*O128))</f>
        <v>15480140.19433165</v>
      </c>
      <c r="I128" s="6">
        <f>G128/F128+I127</f>
        <v>1038.433766457334</v>
      </c>
      <c r="J128" s="6">
        <f>SUM(H128/F128)+J127</f>
        <v>576.7464538743017</v>
      </c>
      <c r="K128" s="6">
        <f>SUM(SQRT((I128^2)+(J128^2)))</f>
        <v>1187.847279483077</v>
      </c>
      <c r="L128" s="7">
        <f>SUM((I128/1000)+L127)</f>
        <v>80.53285468313415</v>
      </c>
      <c r="M128" s="7">
        <f>SUM((J128/1000)+M127)</f>
        <v>30.82117991179663</v>
      </c>
      <c r="N128" s="8">
        <f>SUM(((K128-K127))/O127)+1</f>
        <v>2.003084780494419</v>
      </c>
      <c r="O128" s="31">
        <f>SUM(($F$3*$F$4)/((POWER(($F$6+(M127*1000)),2))))</f>
        <v>9.717267783324617</v>
      </c>
    </row>
    <row r="129" ht="13" customHeight="1">
      <c r="A129" s="4">
        <f>SUM(A128+1)</f>
        <v>112</v>
      </c>
      <c r="B129" s="31">
        <v>0.65</v>
      </c>
      <c r="C129" s="31">
        <v>65</v>
      </c>
      <c r="D129" s="4">
        <f>SUM($B$15*B129)+$C$15</f>
        <v>42687214.38</v>
      </c>
      <c r="E129" s="4">
        <f>SUM(E128-(($B$10*$B$12*B129)))</f>
        <v>1073424</v>
      </c>
      <c r="F129" s="4">
        <f>SUM(E129+$B$3+$B$6+$B$4+$B$5+$B$7)-($C$10*$C$12)</f>
        <v>2381630</v>
      </c>
      <c r="G129" s="5">
        <f>SUM(COS(RADIANS(C129)))*D129</f>
        <v>18040396.33982819</v>
      </c>
      <c r="H129" s="5">
        <f>SUM((COS(RADIANS((90-C129)))*D129)-(F129*O129))</f>
        <v>15548983.52712451</v>
      </c>
      <c r="I129" s="6">
        <f>G129/F129+I128</f>
        <v>1046.008577128945</v>
      </c>
      <c r="J129" s="6">
        <f>SUM(H129/F129)+J128</f>
        <v>583.2751688834023</v>
      </c>
      <c r="K129" s="6">
        <f>SUM(SQRT((I129^2)+(J129^2)))</f>
        <v>1197.640958744849</v>
      </c>
      <c r="L129" s="7">
        <f>SUM((I129/1000)+L128)</f>
        <v>81.57886326026309</v>
      </c>
      <c r="M129" s="7">
        <f>SUM((J129/1000)+M128)</f>
        <v>31.40445508068003</v>
      </c>
      <c r="N129" s="8">
        <f>SUM(((K129-K128))/O128)+1</f>
        <v>2.007863473576237</v>
      </c>
      <c r="O129" s="31">
        <f>SUM(($F$3*$F$4)/((POWER(($F$6+(M128*1000)),2))))</f>
        <v>9.7155188977181</v>
      </c>
    </row>
    <row r="130" ht="13" customHeight="1">
      <c r="A130" s="4">
        <f>SUM(A129+1)</f>
        <v>113</v>
      </c>
      <c r="B130" s="31">
        <v>0.7</v>
      </c>
      <c r="C130" s="31">
        <v>65</v>
      </c>
      <c r="D130" s="4">
        <f>SUM($B$15*B130)+$C$15</f>
        <v>44269371.18</v>
      </c>
      <c r="E130" s="4">
        <f>SUM(E129-(($B$10*$B$12*B130)))</f>
        <v>1066256</v>
      </c>
      <c r="F130" s="4">
        <f>SUM(E130+$B$3+$B$6+$B$4+$B$5+$B$7)-($C$10*$C$12)</f>
        <v>2374462</v>
      </c>
      <c r="G130" s="5">
        <f>SUM(COS(RADIANS(C130)))*D130</f>
        <v>18709044.69644542</v>
      </c>
      <c r="H130" s="5">
        <f>SUM((COS(RADIANS((90-C130)))*D130)-(F130*O130))</f>
        <v>17056743.9248154</v>
      </c>
      <c r="I130" s="6">
        <f>G130/F130+I129</f>
        <v>1053.887854496385</v>
      </c>
      <c r="J130" s="6">
        <f>SUM(H130/F130)+J129</f>
        <v>590.4585830314559</v>
      </c>
      <c r="K130" s="6">
        <f>SUM(SQRT((I130^2)+(J130^2)))</f>
        <v>1208.023571016107</v>
      </c>
      <c r="L130" s="7">
        <f>SUM((I130/1000)+L129)</f>
        <v>82.63275111475947</v>
      </c>
      <c r="M130" s="7">
        <f>SUM((J130/1000)+M129)</f>
        <v>31.99491366371149</v>
      </c>
      <c r="N130" s="8">
        <f>SUM(((K130-K129))/O129)+1</f>
        <v>2.068662660282241</v>
      </c>
      <c r="O130" s="31">
        <f>SUM(($F$3*$F$4)/((POWER(($F$6+(M129*1000)),2))))</f>
        <v>9.713750695035106</v>
      </c>
    </row>
    <row r="131" ht="13" customHeight="1">
      <c r="A131" s="4">
        <f>SUM(A130+1)</f>
        <v>114</v>
      </c>
      <c r="B131" s="31">
        <v>0.7</v>
      </c>
      <c r="C131" s="31">
        <v>65</v>
      </c>
      <c r="D131" s="4">
        <f>SUM($B$15*B131)+$C$15</f>
        <v>44269371.18</v>
      </c>
      <c r="E131" s="4">
        <f>SUM(E130-(($B$10*$B$12*B131)))</f>
        <v>1059088</v>
      </c>
      <c r="F131" s="4">
        <f>SUM(E131+$B$3+$B$6+$B$4+$B$5+$B$7)-($C$10*$C$12)</f>
        <v>2367294</v>
      </c>
      <c r="G131" s="5">
        <f>SUM(COS(RADIANS(C131)))*D131</f>
        <v>18709044.69644542</v>
      </c>
      <c r="H131" s="5">
        <f>SUM((COS(RADIANS((90-C131)))*D131)-(F131*O131))</f>
        <v>17130608.333128</v>
      </c>
      <c r="I131" s="6">
        <f>G131/F131+I130</f>
        <v>1061.790989762408</v>
      </c>
      <c r="J131" s="6">
        <f>SUM(H131/F131)+J130</f>
        <v>597.6949500957613</v>
      </c>
      <c r="K131" s="6">
        <f>SUM(SQRT((I131^2)+(J131^2)))</f>
        <v>1218.457779043086</v>
      </c>
      <c r="L131" s="7">
        <f>SUM((I131/1000)+L130)</f>
        <v>83.69454210452189</v>
      </c>
      <c r="M131" s="7">
        <f>SUM((J131/1000)+M130)</f>
        <v>32.59260861380725</v>
      </c>
      <c r="N131" s="8">
        <f>SUM(((K131-K130))/O130)+1</f>
        <v>2.074168810232242</v>
      </c>
      <c r="O131" s="31">
        <f>SUM(($F$3*$F$4)/((POWER(($F$6+(M130*1000)),2))))</f>
        <v>9.711961207404675</v>
      </c>
    </row>
    <row r="132" ht="13" customHeight="1">
      <c r="A132" s="4">
        <f>SUM(A131+1)</f>
        <v>115</v>
      </c>
      <c r="B132" s="31">
        <v>0.7</v>
      </c>
      <c r="C132" s="31">
        <v>65</v>
      </c>
      <c r="D132" s="4">
        <f>SUM($B$15*B132)+$C$15</f>
        <v>44269371.18</v>
      </c>
      <c r="E132" s="4">
        <f>SUM(E131-(($B$10*$B$12*B132)))</f>
        <v>1051920</v>
      </c>
      <c r="F132" s="4">
        <f>SUM(E132+$B$3+$B$6+$B$4+$B$5+$B$7)-($C$10*$C$12)</f>
        <v>2360126</v>
      </c>
      <c r="G132" s="5">
        <f>SUM(COS(RADIANS(C132)))*D132</f>
        <v>18709044.69644542</v>
      </c>
      <c r="H132" s="5">
        <f>SUM((COS(RADIANS((90-C132)))*D132)-(F132*O132))</f>
        <v>17204497.65893689</v>
      </c>
      <c r="I132" s="6">
        <f>G132/F132+I131</f>
        <v>1069.718127845902</v>
      </c>
      <c r="J132" s="6">
        <f>SUM(H132/F132)+J131</f>
        <v>604.9846022833721</v>
      </c>
      <c r="K132" s="6">
        <f>SUM(SQRT((I132^2)+(J132^2)))</f>
        <v>1228.943953987371</v>
      </c>
      <c r="L132" s="7">
        <f>SUM((I132/1000)+L131)</f>
        <v>84.76426023236779</v>
      </c>
      <c r="M132" s="7">
        <f>SUM((J132/1000)+M131)</f>
        <v>33.19759321609062</v>
      </c>
      <c r="N132" s="8">
        <f>SUM(((K132-K131))/O131)+1</f>
        <v>2.079717548324851</v>
      </c>
      <c r="O132" s="31">
        <f>SUM(($F$3*$F$4)/((POWER(($F$6+(M131*1000)),2))))</f>
        <v>9.710150292278021</v>
      </c>
    </row>
    <row r="133" ht="13" customHeight="1">
      <c r="A133" s="4">
        <f>SUM(A132+1)</f>
        <v>116</v>
      </c>
      <c r="B133" s="31">
        <v>0.7</v>
      </c>
      <c r="C133" s="31">
        <v>65</v>
      </c>
      <c r="D133" s="4">
        <f>SUM($B$15*B133)+$C$15</f>
        <v>44269371.18</v>
      </c>
      <c r="E133" s="4">
        <f>SUM(E132-(($B$10*$B$12*B133)))</f>
        <v>1044752</v>
      </c>
      <c r="F133" s="4">
        <f>SUM(E133+$B$3+$B$6+$B$4+$B$5+$B$7)-($C$10*$C$12)</f>
        <v>2352958</v>
      </c>
      <c r="G133" s="5">
        <f>SUM(COS(RADIANS(C133)))*D133</f>
        <v>18709044.69644542</v>
      </c>
      <c r="H133" s="5">
        <f>SUM((COS(RADIANS((90-C133)))*D133)-(F133*O133))</f>
        <v>17278411.77833137</v>
      </c>
      <c r="I133" s="6">
        <f>G133/F133+I132</f>
        <v>1077.669414990189</v>
      </c>
      <c r="J133" s="6">
        <f>SUM(H133/F133)+J132</f>
        <v>612.3278747847645</v>
      </c>
      <c r="K133" s="6">
        <f>SUM(SQRT((I133^2)+(J133^2)))</f>
        <v>1239.482470325305</v>
      </c>
      <c r="L133" s="7">
        <f>SUM((I133/1000)+L132)</f>
        <v>85.84192964735797</v>
      </c>
      <c r="M133" s="7">
        <f>SUM((J133/1000)+M132)</f>
        <v>33.80992109087539</v>
      </c>
      <c r="N133" s="8">
        <f>SUM(((K133-K132))/O132)+1</f>
        <v>2.085309291897945</v>
      </c>
      <c r="O133" s="31">
        <f>SUM(($F$3*$F$4)/((POWER(($F$6+(M132*1000)),2))))</f>
        <v>9.708317806488036</v>
      </c>
    </row>
    <row r="134" ht="13" customHeight="1">
      <c r="A134" s="4">
        <f>SUM(A133+1)</f>
        <v>117</v>
      </c>
      <c r="B134" s="31">
        <v>0.7</v>
      </c>
      <c r="C134" s="31">
        <v>65</v>
      </c>
      <c r="D134" s="4">
        <f>SUM($B$15*B134)+$C$15</f>
        <v>44269371.18</v>
      </c>
      <c r="E134" s="4">
        <f>SUM(E133-(($B$10*$B$12*B134)))</f>
        <v>1037584</v>
      </c>
      <c r="F134" s="4">
        <f>SUM(E134+$B$3+$B$6+$B$4+$B$5+$B$7)-($C$10*$C$12)</f>
        <v>2345790</v>
      </c>
      <c r="G134" s="5">
        <f>SUM(COS(RADIANS(C134)))*D134</f>
        <v>18709044.69644542</v>
      </c>
      <c r="H134" s="5">
        <f>SUM((COS(RADIANS((90-C134)))*D134)-(F134*O134))</f>
        <v>17352350.56475274</v>
      </c>
      <c r="I134" s="6">
        <f>G134/F134+I133</f>
        <v>1085.644998779209</v>
      </c>
      <c r="J134" s="6">
        <f>SUM(H134/F134)+J133</f>
        <v>619.7251058091754</v>
      </c>
      <c r="K134" s="6">
        <f>SUM(SQRT((I134^2)+(J134^2)))</f>
        <v>1250.073705884778</v>
      </c>
      <c r="L134" s="7">
        <f>SUM((I134/1000)+L133)</f>
        <v>86.92757464613717</v>
      </c>
      <c r="M134" s="7">
        <f>SUM((J134/1000)+M133)</f>
        <v>34.42964619668457</v>
      </c>
      <c r="N134" s="8">
        <f>SUM(((K134-K133))/O133)+1</f>
        <v>2.090944463354304</v>
      </c>
      <c r="O134" s="31">
        <f>SUM(($F$3*$F$4)/((POWER(($F$6+(M133*1000)),2))))</f>
        <v>9.706463606246555</v>
      </c>
    </row>
    <row r="135" ht="13" customHeight="1">
      <c r="A135" s="4">
        <f>SUM(A134+1)</f>
        <v>118</v>
      </c>
      <c r="B135" s="31">
        <v>0.7</v>
      </c>
      <c r="C135" s="31">
        <v>65</v>
      </c>
      <c r="D135" s="4">
        <f>SUM($B$15*B135)+$C$15</f>
        <v>44269371.18</v>
      </c>
      <c r="E135" s="4">
        <f>SUM(E134-(($B$10*$B$12*B135)))</f>
        <v>1030416</v>
      </c>
      <c r="F135" s="4">
        <f>SUM(E135+$B$3+$B$6+$B$4+$B$5+$B$7)-($C$10*$C$12)</f>
        <v>2338622</v>
      </c>
      <c r="G135" s="5">
        <f>SUM(COS(RADIANS(C135)))*D135</f>
        <v>18709044.69644542</v>
      </c>
      <c r="H135" s="5">
        <f>SUM((COS(RADIANS((90-C135)))*D135)-(F135*O135))</f>
        <v>17426313.88897834</v>
      </c>
      <c r="I135" s="6">
        <f>G135/F135+I134</f>
        <v>1093.645028153962</v>
      </c>
      <c r="J135" s="6">
        <f>SUM(H135/F135)+J134</f>
        <v>627.1766366204729</v>
      </c>
      <c r="K135" s="6">
        <f>SUM(SQRT((I135^2)+(J135^2)))</f>
        <v>1260.718041882661</v>
      </c>
      <c r="L135" s="7">
        <f>SUM((I135/1000)+L134)</f>
        <v>88.02121967429113</v>
      </c>
      <c r="M135" s="7">
        <f>SUM((J135/1000)+M134)</f>
        <v>35.05682283330504</v>
      </c>
      <c r="N135" s="8">
        <f>SUM(((K135-K134))/O134)+1</f>
        <v>2.096623490251678</v>
      </c>
      <c r="O135" s="31">
        <f>SUM(($F$3*$F$4)/((POWER(($F$6+(M134*1000)),2))))</f>
        <v>9.704587547141655</v>
      </c>
    </row>
    <row r="136" ht="13" customHeight="1">
      <c r="A136" s="4">
        <f>SUM(A135+1)</f>
        <v>119</v>
      </c>
      <c r="B136" s="31">
        <v>0.7</v>
      </c>
      <c r="C136" s="31">
        <v>65</v>
      </c>
      <c r="D136" s="4">
        <f>SUM($B$15*B136)+$C$15</f>
        <v>44269371.18</v>
      </c>
      <c r="E136" s="4">
        <f>SUM(E135-(($B$10*$B$12*B136)))</f>
        <v>1023248</v>
      </c>
      <c r="F136" s="4">
        <f>SUM(E136+$B$3+$B$6+$B$4+$B$5+$B$7)-($C$10*$C$12)</f>
        <v>2331454</v>
      </c>
      <c r="G136" s="5">
        <f>SUM(COS(RADIANS(C136)))*D136</f>
        <v>18709044.69644542</v>
      </c>
      <c r="H136" s="5">
        <f>SUM((COS(RADIANS((90-C136)))*D136)-(F136*O136))</f>
        <v>17500301.61910563</v>
      </c>
      <c r="I136" s="6">
        <f>G136/F136+I135</f>
        <v>1101.669653429196</v>
      </c>
      <c r="J136" s="6">
        <f>SUM(H136/F136)+J135</f>
        <v>634.6828115735732</v>
      </c>
      <c r="K136" s="6">
        <f>SUM(SQRT((I136^2)+(J136^2)))</f>
        <v>1271.415862962918</v>
      </c>
      <c r="L136" s="7">
        <f>SUM((I136/1000)+L135)</f>
        <v>89.12288932772033</v>
      </c>
      <c r="M136" s="7">
        <f>SUM((J136/1000)+M135)</f>
        <v>35.69150564487862</v>
      </c>
      <c r="N136" s="8">
        <f>SUM(((K136-K135))/O135)+1</f>
        <v>2.102346805393941</v>
      </c>
      <c r="O136" s="31">
        <f>SUM(($F$3*$F$4)/((POWER(($F$6+(M135*1000)),2))))</f>
        <v>9.702689484134888</v>
      </c>
    </row>
    <row r="137" ht="13" customHeight="1">
      <c r="A137" s="4">
        <f>SUM(A136+1)</f>
        <v>120</v>
      </c>
      <c r="B137" s="31">
        <v>0.7</v>
      </c>
      <c r="C137" s="31">
        <v>65</v>
      </c>
      <c r="D137" s="4">
        <f>SUM($B$15*B137)+$C$15</f>
        <v>44269371.18</v>
      </c>
      <c r="E137" s="4">
        <f>SUM(E136-(($B$10*$B$12*B137)))</f>
        <v>1016080</v>
      </c>
      <c r="F137" s="4">
        <f>SUM(E137+$B$3+$B$6+$B$4+$B$5+$B$7)-($C$10*$C$12)</f>
        <v>2324286</v>
      </c>
      <c r="G137" s="5">
        <f>SUM(COS(RADIANS(C137)))*D137</f>
        <v>18709044.69644542</v>
      </c>
      <c r="H137" s="5">
        <f>SUM((COS(RADIANS((90-C137)))*D137)-(F137*O137))</f>
        <v>17574313.62053619</v>
      </c>
      <c r="I137" s="6">
        <f>G137/F137+I136</f>
        <v>1109.719026310350</v>
      </c>
      <c r="J137" s="6">
        <f>SUM(H137/F137)+J136</f>
        <v>642.2439781514109</v>
      </c>
      <c r="K137" s="6">
        <f>SUM(SQRT((I137^2)+(J137^2)))</f>
        <v>1282.167557235380</v>
      </c>
      <c r="L137" s="7">
        <f>SUM((I137/1000)+L136)</f>
        <v>90.23260835403067</v>
      </c>
      <c r="M137" s="7">
        <f>SUM((J137/1000)+M136)</f>
        <v>36.33374962303003</v>
      </c>
      <c r="N137" s="8">
        <f>SUM(((K137-K136))/O136)+1</f>
        <v>2.108114846923888</v>
      </c>
      <c r="O137" s="31">
        <f>SUM(($F$3*$F$4)/((POWER(($F$6+(M136*1000)),2))))</f>
        <v>9.700769271558515</v>
      </c>
    </row>
  </sheetData>
  <pageMargins left="0.787401" right="0.787401" top="0.787401" bottom="0.787401" header="0.393701" footer="0.393701"/>
  <pageSetup firstPageNumber="1" fitToHeight="1" fitToWidth="1" scale="100" useFirstPageNumber="0" orientation="landscape" pageOrder="downThenOver"/>
  <headerFooter>
    <oddFooter>&amp;C&amp;"Helvetica,Regular"&amp;11&amp;K000000&amp;P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21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2" customWidth="1"/>
    <col min="2" max="2" width="7.61719" style="32" customWidth="1"/>
    <col min="3" max="3" width="5.84375" style="32" customWidth="1"/>
    <col min="4" max="4" width="7.40625" style="32" customWidth="1"/>
    <col min="5" max="5" width="8.90625" style="32" customWidth="1"/>
    <col min="6" max="6" width="10.125" style="32" customWidth="1"/>
    <col min="7" max="7" width="8.03906" style="32" customWidth="1"/>
    <col min="8" max="8" width="7.6875" style="32" customWidth="1"/>
    <col min="9" max="9" width="8.71875" style="32" customWidth="1"/>
    <col min="10" max="10" width="7.21875" style="32" customWidth="1"/>
    <col min="11" max="11" width="7.72656" style="32" customWidth="1"/>
    <col min="12" max="12" width="7.49219" style="32" customWidth="1"/>
    <col min="13" max="13" width="8.04688" style="32" customWidth="1"/>
    <col min="14" max="14" width="5.65625" style="32" customWidth="1"/>
    <col min="15" max="15" width="4.65625" style="32" customWidth="1"/>
    <col min="16" max="256" width="16.3516" style="32" customWidth="1"/>
  </cols>
  <sheetData>
    <row r="1" ht="30.55" customHeight="1">
      <c r="A1" t="s" s="33">
        <v>41</v>
      </c>
      <c r="B1" s="34"/>
      <c r="C1" s="34"/>
      <c r="D1" s="34"/>
      <c r="E1" s="34"/>
      <c r="F1" s="35"/>
      <c r="G1" s="35"/>
      <c r="H1" t="s" s="36">
        <v>21</v>
      </c>
      <c r="I1" s="37"/>
      <c r="J1" s="34"/>
      <c r="K1" s="38"/>
      <c r="L1" t="s" s="39">
        <v>21</v>
      </c>
      <c r="M1" t="s" s="39">
        <v>21</v>
      </c>
      <c r="N1" t="s" s="39">
        <v>21</v>
      </c>
      <c r="O1" s="40"/>
    </row>
    <row r="2" ht="17.9" customHeight="1">
      <c r="A2" t="s" s="41">
        <v>3</v>
      </c>
      <c r="B2" s="42">
        <v>43088</v>
      </c>
      <c r="C2" t="s" s="43">
        <v>4</v>
      </c>
      <c r="D2" s="44"/>
      <c r="E2" t="s" s="43">
        <v>2</v>
      </c>
      <c r="F2" s="45"/>
      <c r="G2" s="46"/>
      <c r="H2" t="s" s="47">
        <v>21</v>
      </c>
      <c r="I2" s="48"/>
      <c r="J2" s="49"/>
      <c r="K2" s="49"/>
      <c r="L2" s="49"/>
      <c r="M2" s="50"/>
      <c r="N2" s="50"/>
      <c r="O2" s="51"/>
    </row>
    <row r="3" ht="17.7" customHeight="1">
      <c r="A3" t="s" s="52">
        <v>8</v>
      </c>
      <c r="B3" s="53">
        <v>130000</v>
      </c>
      <c r="C3" t="s" s="54">
        <v>4</v>
      </c>
      <c r="D3" s="55"/>
      <c r="E3" t="s" s="54">
        <v>5</v>
      </c>
      <c r="F3" s="56">
        <f>SUM(6.673*10^-11)</f>
        <v>6.673e-11</v>
      </c>
      <c r="G3" s="57"/>
      <c r="H3" t="s" s="58">
        <v>21</v>
      </c>
      <c r="I3" s="59"/>
      <c r="J3" s="60"/>
      <c r="K3" s="60"/>
      <c r="L3" s="60"/>
      <c r="M3" s="61"/>
      <c r="N3" s="61"/>
      <c r="O3" s="62"/>
    </row>
    <row r="4" ht="17.7" customHeight="1">
      <c r="A4" t="s" s="52">
        <v>11</v>
      </c>
      <c r="B4" s="63">
        <v>6000</v>
      </c>
      <c r="C4" t="s" s="64">
        <v>4</v>
      </c>
      <c r="D4" s="65"/>
      <c r="E4" t="s" s="64">
        <v>7</v>
      </c>
      <c r="F4" s="66">
        <f>SUM(5.98*10^24)</f>
        <v>5.980000000000001e+24</v>
      </c>
      <c r="G4" t="s" s="64">
        <v>4</v>
      </c>
      <c r="H4" s="67"/>
      <c r="I4" s="67"/>
      <c r="J4" s="68"/>
      <c r="K4" s="68"/>
      <c r="L4" s="68"/>
      <c r="M4" s="69"/>
      <c r="N4" s="69"/>
      <c r="O4" s="70"/>
    </row>
    <row r="5" ht="17.7" customHeight="1">
      <c r="A5" t="s" s="52">
        <v>14</v>
      </c>
      <c r="B5" s="53">
        <v>6000</v>
      </c>
      <c r="C5" t="s" s="54">
        <v>4</v>
      </c>
      <c r="D5" s="55"/>
      <c r="E5" t="s" s="54">
        <v>9</v>
      </c>
      <c r="F5" s="71">
        <v>9.81</v>
      </c>
      <c r="G5" t="s" s="54">
        <v>10</v>
      </c>
      <c r="H5" s="59"/>
      <c r="I5" s="59"/>
      <c r="J5" s="60"/>
      <c r="K5" s="60"/>
      <c r="L5" s="60"/>
      <c r="M5" s="61"/>
      <c r="N5" s="61"/>
      <c r="O5" s="62"/>
    </row>
    <row r="6" ht="17.7" customHeight="1">
      <c r="A6" t="s" s="52">
        <v>42</v>
      </c>
      <c r="B6" s="63">
        <v>1016080</v>
      </c>
      <c r="C6" t="s" s="64">
        <v>4</v>
      </c>
      <c r="D6" s="65"/>
      <c r="E6" t="s" s="64">
        <v>12</v>
      </c>
      <c r="F6" s="72">
        <f>SUM(6.378*10^6)</f>
        <v>6378000</v>
      </c>
      <c r="G6" t="s" s="64">
        <v>13</v>
      </c>
      <c r="H6" s="67"/>
      <c r="I6" s="67"/>
      <c r="J6" s="68"/>
      <c r="K6" s="68"/>
      <c r="L6" s="68"/>
      <c r="M6" s="69"/>
      <c r="N6" s="69"/>
      <c r="O6" s="70"/>
    </row>
    <row r="7" ht="27.15" customHeight="1">
      <c r="A7" t="s" s="52">
        <v>20</v>
      </c>
      <c r="B7" s="53">
        <v>2560</v>
      </c>
      <c r="C7" t="s" s="54">
        <v>43</v>
      </c>
      <c r="D7" s="55"/>
      <c r="E7" s="55"/>
      <c r="F7" s="55"/>
      <c r="G7" s="55"/>
      <c r="H7" s="59"/>
      <c r="I7" s="59"/>
      <c r="J7" s="60"/>
      <c r="K7" s="60"/>
      <c r="L7" s="60"/>
      <c r="M7" s="61"/>
      <c r="N7" s="61"/>
      <c r="O7" s="62"/>
    </row>
    <row r="8" ht="27.15" customHeight="1">
      <c r="A8" t="s" s="52">
        <v>22</v>
      </c>
      <c r="B8" s="63">
        <v>269</v>
      </c>
      <c r="C8" t="s" s="64">
        <v>44</v>
      </c>
      <c r="D8" s="65"/>
      <c r="E8" t="s" s="64">
        <v>21</v>
      </c>
      <c r="F8" s="72"/>
      <c r="G8" s="72"/>
      <c r="H8" s="67"/>
      <c r="I8" s="67"/>
      <c r="J8" s="68"/>
      <c r="K8" s="68"/>
      <c r="L8" s="68"/>
      <c r="M8" s="69"/>
      <c r="N8" s="69"/>
      <c r="O8" s="70"/>
    </row>
    <row r="9" ht="17.7" customHeight="1">
      <c r="A9" t="s" s="52">
        <v>23</v>
      </c>
      <c r="B9" s="53">
        <v>4</v>
      </c>
      <c r="C9" s="55"/>
      <c r="D9" s="55"/>
      <c r="E9" s="55"/>
      <c r="F9" s="57"/>
      <c r="G9" s="57"/>
      <c r="H9" s="59"/>
      <c r="I9" s="59"/>
      <c r="J9" s="60"/>
      <c r="K9" s="60"/>
      <c r="L9" s="60"/>
      <c r="M9" s="61"/>
      <c r="N9" s="61"/>
      <c r="O9" s="62"/>
    </row>
    <row r="10" ht="27.15" customHeight="1">
      <c r="A10" t="s" s="52">
        <v>45</v>
      </c>
      <c r="B10" s="63">
        <f>SUM(B8*9.81)</f>
        <v>2638.89</v>
      </c>
      <c r="C10" t="s" s="64">
        <v>10</v>
      </c>
      <c r="D10" s="65"/>
      <c r="E10" t="s" s="64">
        <v>21</v>
      </c>
      <c r="F10" t="s" s="64">
        <v>21</v>
      </c>
      <c r="G10" t="s" s="64">
        <v>21</v>
      </c>
      <c r="H10" s="73"/>
      <c r="I10" s="73"/>
      <c r="J10" s="74"/>
      <c r="K10" s="74"/>
      <c r="L10" s="74"/>
      <c r="M10" t="s" s="75">
        <v>21</v>
      </c>
      <c r="N10" t="s" s="75">
        <v>21</v>
      </c>
      <c r="O10" t="s" s="76">
        <v>21</v>
      </c>
    </row>
    <row r="11" ht="17.7" customHeight="1">
      <c r="A11" t="s" s="52">
        <v>46</v>
      </c>
      <c r="B11" s="77">
        <f>SUM(B7*B8*9.81*B9)</f>
        <v>27022233.6</v>
      </c>
      <c r="C11" t="s" s="54">
        <v>47</v>
      </c>
      <c r="D11" s="55"/>
      <c r="E11" s="55"/>
      <c r="F11" t="s" s="54">
        <v>21</v>
      </c>
      <c r="G11" t="s" s="54">
        <v>21</v>
      </c>
      <c r="H11" s="59"/>
      <c r="I11" s="59"/>
      <c r="J11" s="60"/>
      <c r="K11" s="60"/>
      <c r="L11" s="60"/>
      <c r="M11" s="61"/>
      <c r="N11" s="61"/>
      <c r="O11" s="62"/>
    </row>
    <row r="12" ht="21.35" customHeight="1">
      <c r="A12" t="s" s="78">
        <v>48</v>
      </c>
      <c r="B12" t="s" s="79">
        <v>28</v>
      </c>
      <c r="C12" t="s" s="80">
        <v>29</v>
      </c>
      <c r="D12" t="s" s="80">
        <v>30</v>
      </c>
      <c r="E12" t="s" s="80">
        <v>31</v>
      </c>
      <c r="F12" t="s" s="80">
        <v>32</v>
      </c>
      <c r="G12" t="s" s="81">
        <v>49</v>
      </c>
      <c r="H12" t="s" s="81">
        <v>50</v>
      </c>
      <c r="I12" t="s" s="82">
        <v>35</v>
      </c>
      <c r="J12" t="s" s="82">
        <v>36</v>
      </c>
      <c r="K12" t="s" s="82">
        <v>37</v>
      </c>
      <c r="L12" t="s" s="83">
        <v>38</v>
      </c>
      <c r="M12" t="s" s="83">
        <v>39</v>
      </c>
      <c r="N12" t="s" s="84">
        <v>40</v>
      </c>
      <c r="O12" t="s" s="80">
        <v>9</v>
      </c>
    </row>
    <row r="13" ht="17.7" customHeight="1">
      <c r="A13" s="85">
        <v>0</v>
      </c>
      <c r="B13" s="53">
        <v>0</v>
      </c>
      <c r="C13" s="86">
        <v>60</v>
      </c>
      <c r="D13" s="57">
        <f>SUM($B$11*B13)</f>
        <v>0</v>
      </c>
      <c r="E13" s="57">
        <f>SUM(B6)</f>
        <v>1016080</v>
      </c>
      <c r="F13" s="57">
        <f>SUM($B$2+$B$3+$B$4+$B$5+E13)</f>
        <v>1201168</v>
      </c>
      <c r="G13" s="59">
        <v>0</v>
      </c>
      <c r="H13" s="59">
        <v>0</v>
      </c>
      <c r="I13" s="60">
        <v>937.0973456709521</v>
      </c>
      <c r="J13" s="60">
        <v>685.1651717253999</v>
      </c>
      <c r="K13" s="60">
        <v>1160.862932395139</v>
      </c>
      <c r="L13" s="61">
        <v>72.50660764627673</v>
      </c>
      <c r="M13" s="61">
        <v>40.5927296235666</v>
      </c>
      <c r="N13" s="62">
        <v>2.131803535418539</v>
      </c>
      <c r="O13" s="71">
        <v>9.688028178110589</v>
      </c>
    </row>
    <row r="14" ht="17.7" customHeight="1">
      <c r="A14" s="85">
        <f>SUM(A13+1)</f>
        <v>1</v>
      </c>
      <c r="B14" s="63">
        <v>1</v>
      </c>
      <c r="C14" s="87">
        <v>60</v>
      </c>
      <c r="D14" s="72">
        <f>SUM($B$11*B14)</f>
        <v>27022233.6</v>
      </c>
      <c r="E14" s="72">
        <f>SUM(E13-(($B$7*$B$9*B14)*(A14-A13)))</f>
        <v>1005840</v>
      </c>
      <c r="F14" s="72">
        <f>SUM($B$2+$B$3+$B$4+$B$5+E14)</f>
        <v>1190928</v>
      </c>
      <c r="G14" s="67">
        <f>SUM(COS(RADIANS(C14)))*D14</f>
        <v>13511116.8</v>
      </c>
      <c r="H14" s="67">
        <f>SUM(((COS(RADIANS((90-C14)))*D14)-(F14*O14)))</f>
        <v>11866659.84890195</v>
      </c>
      <c r="I14" s="68">
        <f>G14/(F14*(A14-A13))+I13</f>
        <v>948.4423781162385</v>
      </c>
      <c r="J14" s="68">
        <f>SUM((H14/F14)*(A14-A13))+J13</f>
        <v>695.1293843804907</v>
      </c>
      <c r="K14" s="68">
        <f>SUM(SQRT((I14^2)+(J14^2)))</f>
        <v>1175.902974584207</v>
      </c>
      <c r="L14" s="69">
        <f>SUM((I14/1000)+L13)</f>
        <v>73.45505002439297</v>
      </c>
      <c r="M14" s="69">
        <f>SUM((J14/1000)+M13)</f>
        <v>41.2878590079471</v>
      </c>
      <c r="N14" s="70">
        <f>SUM((((K14-K13))/O13+1)/(A14-A13))</f>
        <v>2.552435842729073</v>
      </c>
      <c r="O14" s="88">
        <f>SUM(($F$3*$F$4)/((POWER(($F$6+(M13*1000)),2))))</f>
        <v>9.685959953662588</v>
      </c>
    </row>
    <row r="15" ht="17.7" customHeight="1">
      <c r="A15" s="85">
        <v>2</v>
      </c>
      <c r="B15" s="53">
        <v>1</v>
      </c>
      <c r="C15" s="86">
        <v>60</v>
      </c>
      <c r="D15" s="57">
        <f>SUM($B$11*B15)</f>
        <v>27022233.6</v>
      </c>
      <c r="E15" s="57">
        <f>SUM(E14-(($B$7*$B$9*B15)*(A15-A14)))</f>
        <v>995600</v>
      </c>
      <c r="F15" s="57">
        <f>SUM($B$2+$B$3+$B$4+$B$5+E15)</f>
        <v>1180688</v>
      </c>
      <c r="G15" s="59">
        <f>SUM(COS(RADIANS(C15)))*D15</f>
        <v>13511116.8</v>
      </c>
      <c r="H15" s="59">
        <f>SUM(((COS(RADIANS((90-C15)))*D15)-(F15*O15)))</f>
        <v>11968320.72003865</v>
      </c>
      <c r="I15" s="60">
        <f>G15/(F15*(A15-A14))+I14</f>
        <v>959.8858049995472</v>
      </c>
      <c r="J15" s="60">
        <f>SUM((H15/F15)*(A15-A14))+J14</f>
        <v>705.2661188268802</v>
      </c>
      <c r="K15" s="60">
        <f>SUM(SQRT((I15^2)+(J15^2)))</f>
        <v>1191.1259618549</v>
      </c>
      <c r="L15" s="61">
        <f>SUM((I15/1000)+L14)</f>
        <v>74.41493582939252</v>
      </c>
      <c r="M15" s="61">
        <f>SUM((J15/1000)+M14)</f>
        <v>41.99312512677398</v>
      </c>
      <c r="N15" s="62">
        <f>SUM((((K15-K14))/O14+1)/(A15-A14))</f>
        <v>2.571654987581921</v>
      </c>
      <c r="O15" s="71">
        <f>SUM(($F$3*$F$4)/((POWER(($F$6+(M14*1000)),2))))</f>
        <v>9.683862328200828</v>
      </c>
    </row>
    <row r="16" ht="17.7" customHeight="1">
      <c r="A16" s="85">
        <v>3</v>
      </c>
      <c r="B16" s="63">
        <v>1</v>
      </c>
      <c r="C16" s="87">
        <v>60</v>
      </c>
      <c r="D16" s="72">
        <f>SUM($B$11*B16)</f>
        <v>27022233.6</v>
      </c>
      <c r="E16" s="72">
        <f>SUM(E15-(($B$7*$B$9*B16)*(A16-A15)))</f>
        <v>985360</v>
      </c>
      <c r="F16" s="72">
        <f>SUM($B$2+$B$3+$B$4+$B$5+E16)</f>
        <v>1170448</v>
      </c>
      <c r="G16" s="67">
        <f>SUM(COS(RADIANS(C16)))*D16</f>
        <v>13511116.8</v>
      </c>
      <c r="H16" s="67">
        <f>SUM(((COS(RADIANS((90-C16)))*D16)-(F16*O16)))</f>
        <v>12069973.61924708</v>
      </c>
      <c r="I16" s="68">
        <f>G16/(F16*(A16-A15))+I15</f>
        <v>971.4293479847972</v>
      </c>
      <c r="J16" s="68">
        <f>SUM((H16/F16)*(A16-A15))+J15</f>
        <v>715.5783869662995</v>
      </c>
      <c r="K16" s="68">
        <f>SUM(SQRT((I16^2)+(J16^2)))</f>
        <v>1206.535290001689</v>
      </c>
      <c r="L16" s="69">
        <f>SUM((I16/1000)+L15)</f>
        <v>75.38636517737731</v>
      </c>
      <c r="M16" s="69">
        <f>SUM((J16/1000)+M15)</f>
        <v>42.70870351374028</v>
      </c>
      <c r="N16" s="70">
        <f>SUM((((K16-K15))/O15+1)/(A16-A15))</f>
        <v>2.591237837191778</v>
      </c>
      <c r="O16" s="88">
        <f>SUM(($F$3*$F$4)/((POWER(($F$6+(M15*1000)),2))))</f>
        <v>9.681734810389141</v>
      </c>
    </row>
    <row r="17" ht="17.7" customHeight="1">
      <c r="A17" s="85">
        <v>4</v>
      </c>
      <c r="B17" s="53">
        <v>1</v>
      </c>
      <c r="C17" s="86">
        <v>60</v>
      </c>
      <c r="D17" s="57">
        <f>SUM($B$11*B17)</f>
        <v>27022233.6</v>
      </c>
      <c r="E17" s="57">
        <f>SUM(E16-(($B$7*$B$9*B17)*(A17-A16)))</f>
        <v>975120</v>
      </c>
      <c r="F17" s="57">
        <f>SUM($B$2+$B$3+$B$4+$B$5+E17)</f>
        <v>1160208</v>
      </c>
      <c r="G17" s="59">
        <f>SUM(COS(RADIANS(C17)))*D17</f>
        <v>13511116.8</v>
      </c>
      <c r="H17" s="59">
        <f>SUM(((COS(RADIANS((90-C17)))*D17)-(F17*O17)))</f>
        <v>12171618.20755791</v>
      </c>
      <c r="I17" s="60">
        <f>G17/(F17*(A17-A16))+I16</f>
        <v>983.0747743221436</v>
      </c>
      <c r="J17" s="60">
        <f>SUM((H17/F17)*(A17-A16))+J16</f>
        <v>726.0692801574841</v>
      </c>
      <c r="K17" s="60">
        <f>SUM(SQRT((I17^2)+(J17^2)))</f>
        <v>1222.134449026350</v>
      </c>
      <c r="L17" s="61">
        <f>SUM((I17/1000)+L16)</f>
        <v>76.36943995169946</v>
      </c>
      <c r="M17" s="61">
        <f>SUM((J17/1000)+M16)</f>
        <v>43.43477279389776</v>
      </c>
      <c r="N17" s="62">
        <f>SUM((((K17-K16))/O16+1)/(A17-A16))</f>
        <v>2.611194618543216</v>
      </c>
      <c r="O17" s="71">
        <f>SUM(($F$3*$F$4)/((POWER(($F$6+(M16*1000)),2))))</f>
        <v>9.679576900900116</v>
      </c>
    </row>
    <row r="18" ht="17.7" customHeight="1">
      <c r="A18" s="85">
        <v>5</v>
      </c>
      <c r="B18" s="63">
        <v>1</v>
      </c>
      <c r="C18" s="87">
        <v>60</v>
      </c>
      <c r="D18" s="72">
        <f>SUM($B$11*B18)</f>
        <v>27022233.6</v>
      </c>
      <c r="E18" s="72">
        <f>SUM(E17-(($B$7*$B$9*B18)*(A18-A17)))</f>
        <v>964880</v>
      </c>
      <c r="F18" s="72">
        <f>SUM($B$2+$B$3+$B$4+$B$5+E18)</f>
        <v>1149968</v>
      </c>
      <c r="G18" s="67">
        <f>SUM(COS(RADIANS(C18)))*D18</f>
        <v>13511116.8</v>
      </c>
      <c r="H18" s="67">
        <f>SUM(((COS(RADIANS((90-C18)))*D18)-(F18*O18)))</f>
        <v>12273254.1349701</v>
      </c>
      <c r="I18" s="68">
        <f>G18/(F18*(A18-A17))+I17</f>
        <v>994.8238984716852</v>
      </c>
      <c r="J18" s="68">
        <f>SUM((H18/F18)*(A18-A17))+J17</f>
        <v>736.7419720367103</v>
      </c>
      <c r="K18" s="68">
        <f>SUM(SQRT((I18^2)+(J18^2)))</f>
        <v>1237.927026254352</v>
      </c>
      <c r="L18" s="69">
        <f>SUM((I18/1000)+L17)</f>
        <v>77.36426385017114</v>
      </c>
      <c r="M18" s="69">
        <f>SUM((J18/1000)+M17)</f>
        <v>44.17151476593447</v>
      </c>
      <c r="N18" s="70">
        <f>SUM((((K18-K17))/O17+1)/(A18-A17))</f>
        <v>2.631535901794742</v>
      </c>
      <c r="O18" s="88">
        <f>SUM(($F$3*$F$4)/((POWER(($F$6+(M17*1000)),2))))</f>
        <v>9.677388092214157</v>
      </c>
    </row>
    <row r="19" ht="17.7" customHeight="1">
      <c r="A19" s="85">
        <v>10</v>
      </c>
      <c r="B19" s="53">
        <v>1</v>
      </c>
      <c r="C19" s="86">
        <v>60</v>
      </c>
      <c r="D19" s="57">
        <f>SUM($B$11*B19)</f>
        <v>27022233.6</v>
      </c>
      <c r="E19" s="57">
        <f>SUM(E18-(($B$7*$B$9*B19)*(A19-A18)))</f>
        <v>913680</v>
      </c>
      <c r="F19" s="57">
        <f>SUM($B$2+$B$3+$B$4+$B$5+E19)</f>
        <v>1098768</v>
      </c>
      <c r="G19" s="59">
        <f>SUM(COS(RADIANS(C19)))*D19</f>
        <v>13511116.8</v>
      </c>
      <c r="H19" s="59">
        <f>SUM(((COS(RADIANS((90-C19)))*D19)-(F19*O19)))</f>
        <v>12771175.9161586</v>
      </c>
      <c r="I19" s="60">
        <f>G19/(F19*(A19-A18))+I18</f>
        <v>997.2832196022605</v>
      </c>
      <c r="J19" s="60">
        <f>SUM((H19/F19)*(A19-A18))+J18</f>
        <v>794.8578614517579</v>
      </c>
      <c r="K19" s="60">
        <f>SUM(SQRT((I19^2)+(J19^2)))</f>
        <v>1275.293236872176</v>
      </c>
      <c r="L19" s="61">
        <f>SUM((I19/1000)+L18)</f>
        <v>78.36154706977341</v>
      </c>
      <c r="M19" s="61">
        <f>SUM((J19/1000)+M18)</f>
        <v>44.96637262738623</v>
      </c>
      <c r="N19" s="62">
        <f>SUM((((K19-K18))/O18+1)/(A19-A18))</f>
        <v>0.9722375141260855</v>
      </c>
      <c r="O19" s="71">
        <f>SUM(($F$3*$F$4)/((POWER(($F$6+(M18*1000)),2))))</f>
        <v>9.675167868411551</v>
      </c>
    </row>
    <row r="20" ht="17.7" customHeight="1">
      <c r="A20" s="85">
        <v>20</v>
      </c>
      <c r="B20" s="63">
        <v>1</v>
      </c>
      <c r="C20" s="87">
        <v>60</v>
      </c>
      <c r="D20" s="72">
        <f>SUM($B$11*B20)</f>
        <v>27022233.6</v>
      </c>
      <c r="E20" s="72">
        <f>SUM(E19-(($B$7*$B$9*B20)*(A20-A19)))</f>
        <v>811280</v>
      </c>
      <c r="F20" s="72">
        <f>SUM($B$2+$B$3+$B$4+$B$5+E20)</f>
        <v>996368</v>
      </c>
      <c r="G20" s="67">
        <f>SUM(COS(RADIANS(C20)))*D20</f>
        <v>13511116.8</v>
      </c>
      <c r="H20" s="67">
        <f>SUM(((COS(RADIANS((90-C20)))*D20)-(F20*O20)))</f>
        <v>13764298.91244155</v>
      </c>
      <c r="I20" s="68">
        <f>G20/(F20*(A20-A19))+I19</f>
        <v>998.6392564079387</v>
      </c>
      <c r="J20" s="68">
        <f>SUM((H20/F20)*(A20-A19))+J19</f>
        <v>933.0025922383904</v>
      </c>
      <c r="K20" s="68">
        <f>SUM(SQRT((I20^2)+(J20^2)))</f>
        <v>1366.665358294618</v>
      </c>
      <c r="L20" s="69">
        <f>SUM((I20/1000)+L19)</f>
        <v>79.36018632618135</v>
      </c>
      <c r="M20" s="69">
        <f>SUM((J20/1000)+M19)</f>
        <v>45.89937521962462</v>
      </c>
      <c r="N20" s="70">
        <f>SUM((((K20-K19))/O19+1)/(A20-A19))</f>
        <v>1.044398305695168</v>
      </c>
      <c r="O20" s="88">
        <f>SUM(($F$3*$F$4)/((POWER(($F$6+(M19*1000)),2))))</f>
        <v>9.672773365017623</v>
      </c>
    </row>
    <row r="21" ht="17.7" customHeight="1">
      <c r="A21" s="85">
        <v>30</v>
      </c>
      <c r="B21" s="53">
        <v>1</v>
      </c>
      <c r="C21" s="86">
        <v>60</v>
      </c>
      <c r="D21" s="57">
        <f>SUM($B$11*B21)</f>
        <v>27022233.6</v>
      </c>
      <c r="E21" s="57">
        <f>SUM(E20-(($B$7*$B$9*B21)*(A21-A20)))</f>
        <v>708880</v>
      </c>
      <c r="F21" s="57">
        <f>SUM($B$2+$B$3+$B$4+$B$5+E21)</f>
        <v>893968</v>
      </c>
      <c r="G21" s="59">
        <f>SUM(COS(RADIANS(C21)))*D21</f>
        <v>13511116.8</v>
      </c>
      <c r="H21" s="59">
        <f>SUM(((COS(RADIANS((90-C21)))*D21)-(F21*O21)))</f>
        <v>14757302.53444613</v>
      </c>
      <c r="I21" s="60">
        <f>G21/(F21*(A21-A20))+I20</f>
        <v>1000.150621110031</v>
      </c>
      <c r="J21" s="60">
        <f>SUM((H21/F21)*(A21-A20))+J20</f>
        <v>1098.078999161749</v>
      </c>
      <c r="K21" s="60">
        <f>SUM(SQRT((I21^2)+(J21^2)))</f>
        <v>1485.287431208805</v>
      </c>
      <c r="L21" s="61">
        <f>SUM((I21/1000)+L20)</f>
        <v>80.36033694729139</v>
      </c>
      <c r="M21" s="61">
        <f>SUM((J21/1000)+M20)</f>
        <v>46.99745421878637</v>
      </c>
      <c r="N21" s="62">
        <f>SUM((((K21-K20))/O20+1)/(A21-A20))</f>
        <v>1.326350173190174</v>
      </c>
      <c r="O21" s="71">
        <f>SUM(($F$3*$F$4)/((POWER(($F$6+(M20*1000)),2))))</f>
        <v>9.6699638355638</v>
      </c>
    </row>
  </sheetData>
  <pageMargins left="1" right="1" top="1" bottom="1" header="0.277778" footer="0.277778"/>
  <pageSetup firstPageNumber="1" fitToHeight="1" fitToWidth="1" scale="100" useFirstPageNumber="0" orientation="portrait" pageOrder="downThenOver"/>
  <headerFooter>
    <oddFooter>&amp;C&amp;"Helvetica,Regular"&amp;11&amp;K000000&amp;P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2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3.9297" style="89" customWidth="1"/>
    <col min="2" max="2" width="7.61719" style="89" customWidth="1"/>
    <col min="3" max="3" width="7.07812" style="89" customWidth="1"/>
    <col min="4" max="4" width="7.41406" style="89" customWidth="1"/>
    <col min="5" max="5" width="9.03125" style="89" customWidth="1"/>
    <col min="6" max="6" width="7.90625" style="89" customWidth="1"/>
    <col min="7" max="7" width="8.10156" style="89" customWidth="1"/>
    <col min="8" max="8" width="8.03125" style="89" customWidth="1"/>
    <col min="9" max="9" width="8.26562" style="89" customWidth="1"/>
    <col min="10" max="10" width="8.26562" style="89" customWidth="1"/>
    <col min="11" max="11" width="8.30469" style="89" customWidth="1"/>
    <col min="12" max="12" width="7.45312" style="89" customWidth="1"/>
    <col min="13" max="13" width="5.13281" style="89" customWidth="1"/>
    <col min="14" max="14" width="4.46094" style="89" customWidth="1"/>
    <col min="15" max="15" width="5.35938" style="89" customWidth="1"/>
    <col min="16" max="256" width="16.3516" style="89" customWidth="1"/>
  </cols>
  <sheetData>
    <row r="1" ht="19.55" customHeight="1">
      <c r="A1" t="s" s="33">
        <v>51</v>
      </c>
      <c r="B1" s="34"/>
      <c r="C1" t="s" s="39">
        <v>21</v>
      </c>
      <c r="D1" t="s" s="39">
        <v>21</v>
      </c>
      <c r="E1" t="s" s="39">
        <v>2</v>
      </c>
      <c r="F1" s="90"/>
      <c r="G1" s="35"/>
      <c r="H1" s="37"/>
      <c r="I1" s="37"/>
      <c r="J1" s="91"/>
      <c r="K1" s="91"/>
      <c r="L1" s="91"/>
      <c r="M1" s="92"/>
      <c r="N1" s="92"/>
      <c r="O1" s="40"/>
    </row>
    <row r="2" ht="19.55" customHeight="1">
      <c r="A2" t="s" s="41">
        <v>3</v>
      </c>
      <c r="B2" s="42">
        <v>43088</v>
      </c>
      <c r="C2" t="s" s="43">
        <v>4</v>
      </c>
      <c r="D2" s="44"/>
      <c r="E2" t="s" s="43">
        <v>5</v>
      </c>
      <c r="F2" s="45">
        <f>SUM(6.673*10^-11)</f>
        <v>6.673e-11</v>
      </c>
      <c r="G2" s="46"/>
      <c r="H2" s="48"/>
      <c r="I2" s="48"/>
      <c r="J2" s="49"/>
      <c r="K2" s="49"/>
      <c r="L2" s="49"/>
      <c r="M2" s="50"/>
      <c r="N2" s="50"/>
      <c r="O2" s="51"/>
    </row>
    <row r="3" ht="19.35" customHeight="1">
      <c r="A3" t="s" s="52">
        <v>11</v>
      </c>
      <c r="B3" s="53">
        <v>11000</v>
      </c>
      <c r="C3" t="s" s="54">
        <v>4</v>
      </c>
      <c r="D3" s="55"/>
      <c r="E3" t="s" s="54">
        <v>7</v>
      </c>
      <c r="F3" s="56">
        <f>SUM(5.98*10^24)</f>
        <v>5.980000000000001e+24</v>
      </c>
      <c r="G3" t="s" s="54">
        <v>4</v>
      </c>
      <c r="H3" s="59"/>
      <c r="I3" s="59"/>
      <c r="J3" s="60"/>
      <c r="K3" s="60"/>
      <c r="L3" s="60"/>
      <c r="M3" s="61"/>
      <c r="N3" s="61"/>
      <c r="O3" s="62"/>
    </row>
    <row r="4" ht="19.35" customHeight="1">
      <c r="A4" t="s" s="52">
        <v>14</v>
      </c>
      <c r="B4" s="63">
        <v>5500</v>
      </c>
      <c r="C4" t="s" s="64">
        <v>4</v>
      </c>
      <c r="D4" s="65"/>
      <c r="E4" t="s" s="64">
        <v>9</v>
      </c>
      <c r="F4" s="88">
        <v>9.81</v>
      </c>
      <c r="G4" t="s" s="64">
        <v>10</v>
      </c>
      <c r="H4" s="67"/>
      <c r="I4" s="67"/>
      <c r="J4" s="68"/>
      <c r="K4" s="68"/>
      <c r="L4" s="68"/>
      <c r="M4" s="69"/>
      <c r="N4" s="69"/>
      <c r="O4" s="70"/>
    </row>
    <row r="5" ht="19.35" customHeight="1">
      <c r="A5" t="s" s="52">
        <v>42</v>
      </c>
      <c r="B5" s="53">
        <v>708880</v>
      </c>
      <c r="C5" t="s" s="54">
        <v>4</v>
      </c>
      <c r="D5" s="55"/>
      <c r="E5" t="s" s="54">
        <v>12</v>
      </c>
      <c r="F5" s="57">
        <f>SUM(6.378*10^6)</f>
        <v>6378000</v>
      </c>
      <c r="G5" t="s" s="54">
        <v>13</v>
      </c>
      <c r="H5" s="59"/>
      <c r="I5" s="59"/>
      <c r="J5" s="60"/>
      <c r="K5" s="60"/>
      <c r="L5" s="60"/>
      <c r="M5" s="61"/>
      <c r="N5" s="61"/>
      <c r="O5" s="62"/>
    </row>
    <row r="6" ht="30.35" customHeight="1">
      <c r="A6" t="s" s="52">
        <v>20</v>
      </c>
      <c r="B6" s="63">
        <v>1140</v>
      </c>
      <c r="C6" t="s" s="64">
        <v>43</v>
      </c>
      <c r="D6" s="65"/>
      <c r="E6" s="65"/>
      <c r="F6" s="65"/>
      <c r="G6" s="65"/>
      <c r="H6" s="67"/>
      <c r="I6" s="67"/>
      <c r="J6" s="68"/>
      <c r="K6" s="68"/>
      <c r="L6" s="68"/>
      <c r="M6" s="69"/>
      <c r="N6" s="69"/>
      <c r="O6" s="70"/>
    </row>
    <row r="7" ht="30.35" customHeight="1">
      <c r="A7" t="s" s="52">
        <v>22</v>
      </c>
      <c r="B7" s="53">
        <v>455</v>
      </c>
      <c r="C7" t="s" s="54">
        <v>44</v>
      </c>
      <c r="D7" s="55"/>
      <c r="E7" t="s" s="54">
        <v>21</v>
      </c>
      <c r="F7" s="57"/>
      <c r="G7" s="57"/>
      <c r="H7" s="59"/>
      <c r="I7" s="59"/>
      <c r="J7" s="60"/>
      <c r="K7" s="60"/>
      <c r="L7" s="60"/>
      <c r="M7" s="61"/>
      <c r="N7" s="61"/>
      <c r="O7" s="62"/>
    </row>
    <row r="8" ht="30.35" customHeight="1">
      <c r="A8" t="s" s="52">
        <v>23</v>
      </c>
      <c r="B8" s="63">
        <v>2</v>
      </c>
      <c r="C8" s="65"/>
      <c r="D8" t="s" s="64">
        <v>52</v>
      </c>
      <c r="E8" s="65"/>
      <c r="F8" s="72"/>
      <c r="G8" s="72"/>
      <c r="H8" s="67"/>
      <c r="I8" s="67"/>
      <c r="J8" s="68"/>
      <c r="K8" s="68"/>
      <c r="L8" s="68"/>
      <c r="M8" s="69"/>
      <c r="N8" s="69"/>
      <c r="O8" s="70"/>
    </row>
    <row r="9" ht="30.35" customHeight="1">
      <c r="A9" t="s" s="52">
        <v>45</v>
      </c>
      <c r="B9" s="53">
        <f>SUM(B7*9.81)</f>
        <v>4463.55</v>
      </c>
      <c r="C9" t="s" s="54">
        <v>10</v>
      </c>
      <c r="D9" s="55"/>
      <c r="E9" s="55"/>
      <c r="F9" s="55"/>
      <c r="G9" s="55"/>
      <c r="H9" s="93"/>
      <c r="I9" s="93"/>
      <c r="J9" s="94"/>
      <c r="K9" s="94"/>
      <c r="L9" s="94"/>
      <c r="M9" t="s" s="95">
        <v>21</v>
      </c>
      <c r="N9" t="s" s="95">
        <v>21</v>
      </c>
      <c r="O9" t="s" s="96">
        <v>21</v>
      </c>
    </row>
    <row r="10" ht="19.35" customHeight="1">
      <c r="A10" t="s" s="52">
        <v>46</v>
      </c>
      <c r="B10" s="97">
        <f>SUM(B6*B7*9.81*B8)</f>
        <v>10176894</v>
      </c>
      <c r="C10" t="s" s="64">
        <v>47</v>
      </c>
      <c r="D10" s="65"/>
      <c r="E10" s="65"/>
      <c r="F10" t="s" s="64">
        <v>21</v>
      </c>
      <c r="G10" t="s" s="64">
        <v>21</v>
      </c>
      <c r="H10" s="67"/>
      <c r="I10" s="67"/>
      <c r="J10" s="68"/>
      <c r="K10" s="68"/>
      <c r="L10" s="68"/>
      <c r="M10" s="69"/>
      <c r="N10" s="69"/>
      <c r="O10" s="70"/>
    </row>
    <row r="11" ht="24.35" customHeight="1">
      <c r="A11" t="s" s="78">
        <v>48</v>
      </c>
      <c r="B11" t="s" s="98">
        <v>28</v>
      </c>
      <c r="C11" t="s" s="99">
        <v>29</v>
      </c>
      <c r="D11" t="s" s="99">
        <v>30</v>
      </c>
      <c r="E11" t="s" s="99">
        <v>53</v>
      </c>
      <c r="F11" t="s" s="99">
        <v>54</v>
      </c>
      <c r="G11" t="s" s="100">
        <v>49</v>
      </c>
      <c r="H11" t="s" s="100">
        <v>50</v>
      </c>
      <c r="I11" t="s" s="101">
        <v>35</v>
      </c>
      <c r="J11" t="s" s="101">
        <v>36</v>
      </c>
      <c r="K11" t="s" s="101">
        <v>37</v>
      </c>
      <c r="L11" t="s" s="102">
        <v>38</v>
      </c>
      <c r="M11" t="s" s="102">
        <v>39</v>
      </c>
      <c r="N11" t="s" s="103">
        <v>40</v>
      </c>
      <c r="O11" t="s" s="99">
        <v>9</v>
      </c>
    </row>
    <row r="12" ht="19.35" customHeight="1">
      <c r="A12" s="104">
        <v>0</v>
      </c>
      <c r="B12" s="63">
        <v>0</v>
      </c>
      <c r="C12" s="87">
        <v>60</v>
      </c>
      <c r="D12" s="72">
        <f>SUM($B$10*B12)</f>
        <v>0</v>
      </c>
      <c r="E12" s="72">
        <f>SUM(B5)</f>
        <v>708880</v>
      </c>
      <c r="F12" s="72">
        <f>SUM($B$2+$B$3+$B$4+E12)</f>
        <v>768468</v>
      </c>
      <c r="G12" s="67">
        <v>0</v>
      </c>
      <c r="H12" s="67">
        <v>0</v>
      </c>
      <c r="I12" s="68">
        <v>1000.150621110031</v>
      </c>
      <c r="J12" s="68">
        <v>1098.078999161749</v>
      </c>
      <c r="K12" s="68">
        <v>1485.287431208805</v>
      </c>
      <c r="L12" s="69">
        <v>80.36033694729139</v>
      </c>
      <c r="M12" s="69">
        <v>46.99745421878637</v>
      </c>
      <c r="N12" s="70">
        <v>1.326350173190174</v>
      </c>
      <c r="O12" s="88">
        <v>9.6699638355638</v>
      </c>
    </row>
    <row r="13" ht="19.35" customHeight="1">
      <c r="A13" s="104">
        <f>SUM(A12+1)</f>
        <v>1</v>
      </c>
      <c r="B13" s="53">
        <v>1</v>
      </c>
      <c r="C13" s="86">
        <v>60</v>
      </c>
      <c r="D13" s="57">
        <f>SUM($B$10*B13)</f>
        <v>10176894</v>
      </c>
      <c r="E13" s="57">
        <f>SUM(E12-(($B$6*$B$8*B13)*(A13-A12)))</f>
        <v>706600</v>
      </c>
      <c r="F13" s="57">
        <f>SUM($B$2+$B$3+$B$4+E13)</f>
        <v>766188</v>
      </c>
      <c r="G13" s="59">
        <f>SUM(COS(RADIANS(C13)))*D13</f>
        <v>5088447.000000001</v>
      </c>
      <c r="H13" s="59">
        <f>SUM(COS(RADIANS(90-C13)))*(D13-(F13*O13))</f>
        <v>2399250.669946193</v>
      </c>
      <c r="I13" s="60">
        <f>(G13/(F13)*(A13-A12))+I12</f>
        <v>1006.791872343410</v>
      </c>
      <c r="J13" s="60">
        <f>SUM((H13/F13)*(A13-A12))+J12</f>
        <v>1101.210411647910</v>
      </c>
      <c r="K13" s="60">
        <f>SUM(SQRT((I13^2)+(J13^2)))</f>
        <v>1492.077157836855</v>
      </c>
      <c r="L13" s="61">
        <f>SUM((I13/1000)+L12)</f>
        <v>81.3671288196348</v>
      </c>
      <c r="M13" s="61">
        <f>SUM((J13/1000)+M12)</f>
        <v>48.09866463043428</v>
      </c>
      <c r="N13" s="62">
        <f>SUM((((K13-K12))/O12+1)/(A13-A12))</f>
        <v>1.702146020761673</v>
      </c>
      <c r="O13" s="71">
        <f>SUM(($F$2*$F$3)/((POWER(($F$5+(M12*1000)),2))))</f>
        <v>9.66665878310069</v>
      </c>
    </row>
    <row r="14" ht="19.35" customHeight="1">
      <c r="A14" s="104">
        <v>10</v>
      </c>
      <c r="B14" s="63">
        <v>1</v>
      </c>
      <c r="C14" s="87">
        <v>60</v>
      </c>
      <c r="D14" s="72">
        <f>SUM($B$10*B14)</f>
        <v>10176894</v>
      </c>
      <c r="E14" s="72">
        <f>SUM(E13-(($B$6*$B$8*B14)*(A14-A13)))</f>
        <v>686080</v>
      </c>
      <c r="F14" s="72">
        <f>SUM($B$2+$B$3+$B$4+E14)</f>
        <v>745668</v>
      </c>
      <c r="G14" s="67">
        <f>SUM(COS(RADIANS(C14)))*D14</f>
        <v>5088447.000000001</v>
      </c>
      <c r="H14" s="67">
        <f>SUM(COS(RADIANS(90-C14)))*(D14-(F14*O14))</f>
        <v>2573174.611887824</v>
      </c>
      <c r="I14" s="68">
        <f>(G14/(F14)*(A14-A13))+I13</f>
        <v>1068.207975756725</v>
      </c>
      <c r="J14" s="68">
        <f>SUM((H14/F14)*(A14-A13))+J13</f>
        <v>1132.267895014489</v>
      </c>
      <c r="K14" s="68">
        <f>SUM(SQRT((I14^2)+(J14^2)))</f>
        <v>1556.630613071329</v>
      </c>
      <c r="L14" s="69">
        <f>SUM((I14/1000)+L13)</f>
        <v>82.43533679539152</v>
      </c>
      <c r="M14" s="69">
        <f>SUM((J14/1000)+M13)</f>
        <v>49.23093252544876</v>
      </c>
      <c r="N14" s="70">
        <f>SUM((((K14-K13))/O13+1)/(A14-A13))</f>
        <v>0.8531054545654342</v>
      </c>
      <c r="O14" s="88">
        <f>SUM(($F$2*$F$3)/((POWER(($F$5+(M13*1000)),2))))</f>
        <v>9.663346006948546</v>
      </c>
    </row>
    <row r="15" ht="19.35" customHeight="1">
      <c r="A15" s="104">
        <v>20</v>
      </c>
      <c r="B15" s="53">
        <v>0.9</v>
      </c>
      <c r="C15" s="86">
        <v>60</v>
      </c>
      <c r="D15" s="57">
        <f>SUM($B$10*B15)</f>
        <v>9159204.6</v>
      </c>
      <c r="E15" s="57">
        <f>SUM(E14-(($B$6*$B$8*B15)*(A15-A14)))</f>
        <v>665560</v>
      </c>
      <c r="F15" s="57">
        <f>SUM($B$2+$B$3+$B$4+E15)</f>
        <v>725148</v>
      </c>
      <c r="G15" s="59">
        <f>SUM(COS(RADIANS(C15)))*D15</f>
        <v>4579602.300000001</v>
      </c>
      <c r="H15" s="59">
        <f>SUM(COS(RADIANS(90-C15)))*(D15-(F15*O15))</f>
        <v>1865693.497670129</v>
      </c>
      <c r="I15" s="60">
        <f>(G15/(F15)*(A15-A14))+I14</f>
        <v>1131.362011898313</v>
      </c>
      <c r="J15" s="60">
        <f>SUM((H15/F15)*(A15-A14))+J14</f>
        <v>1157.996346277819</v>
      </c>
      <c r="K15" s="60">
        <f>SUM(SQRT((I15^2)+(J15^2)))</f>
        <v>1618.930369089225</v>
      </c>
      <c r="L15" s="61">
        <f>SUM((I15/1000)+L14)</f>
        <v>83.56669880728984</v>
      </c>
      <c r="M15" s="61">
        <f>SUM((J15/1000)+M14)</f>
        <v>50.38892887172658</v>
      </c>
      <c r="N15" s="62">
        <f>SUM((((K15-K14))/O14+1)/(A15-A14))</f>
        <v>0.7447017003540914</v>
      </c>
      <c r="O15" s="71">
        <f>SUM(($F$2*$F$3)/((POWER(($F$5+(M14*1000)),2))))</f>
        <v>9.65994157577437</v>
      </c>
    </row>
    <row r="16" ht="19.35" customHeight="1">
      <c r="A16" s="104">
        <v>30</v>
      </c>
      <c r="B16" s="63">
        <v>0.9</v>
      </c>
      <c r="C16" s="87">
        <v>60</v>
      </c>
      <c r="D16" s="72">
        <f>SUM($B$10*B16)</f>
        <v>9159204.6</v>
      </c>
      <c r="E16" s="72">
        <f>SUM(E15-(($B$6*$B$8*B16)*(A16-A15)))</f>
        <v>645040</v>
      </c>
      <c r="F16" s="72">
        <f>SUM($B$2+$B$3+$B$4+E16)</f>
        <v>704628</v>
      </c>
      <c r="G16" s="67">
        <f>SUM(COS(RADIANS(C16)))*D16</f>
        <v>4579602.300000001</v>
      </c>
      <c r="H16" s="67">
        <f>SUM(COS(RADIANS(90-C16)))*(D16-(F16*O16))</f>
        <v>2039482.328708506</v>
      </c>
      <c r="I16" s="68">
        <f>(G16/(F16)*(A16-A15))+I15</f>
        <v>1196.355204050767</v>
      </c>
      <c r="J16" s="68">
        <f>SUM((H16/F16)*(A16-A15))+J15</f>
        <v>1186.940446266870</v>
      </c>
      <c r="K16" s="68">
        <f>SUM(SQRT((I16^2)+(J16^2)))</f>
        <v>1685.257664941344</v>
      </c>
      <c r="L16" s="69">
        <f>SUM((I16/1000)+L15)</f>
        <v>84.7630540113406</v>
      </c>
      <c r="M16" s="69">
        <f>SUM((J16/1000)+M15)</f>
        <v>51.57586931799345</v>
      </c>
      <c r="N16" s="70">
        <f>SUM((((K16-K15))/O15+1)/(A16-A15))</f>
        <v>0.7866221222130025</v>
      </c>
      <c r="O16" s="88">
        <f>SUM(($F$2*$F$3)/((POWER(($F$5+(M15*1000)),2))))</f>
        <v>9.656461646464969</v>
      </c>
    </row>
    <row r="17" ht="19.35" customHeight="1">
      <c r="A17" s="104">
        <v>40</v>
      </c>
      <c r="B17" s="53">
        <v>0.9</v>
      </c>
      <c r="C17" s="86">
        <v>60</v>
      </c>
      <c r="D17" s="57">
        <f>SUM($B$10*B17)</f>
        <v>9159204.6</v>
      </c>
      <c r="E17" s="57">
        <f>SUM(E16-(($B$6*$B$8*B17)*(A17-A16)))</f>
        <v>624520</v>
      </c>
      <c r="F17" s="57">
        <f>SUM($B$2+$B$3+$B$4+E17)</f>
        <v>684108</v>
      </c>
      <c r="G17" s="59">
        <f>SUM(COS(RADIANS(C17)))*D17</f>
        <v>4579602.300000001</v>
      </c>
      <c r="H17" s="59">
        <f>SUM(COS(RADIANS(90-C17)))*(D17-(F17*O17))</f>
        <v>2213197.853418879</v>
      </c>
      <c r="I17" s="60">
        <f>(G17/(F17)*(A17-A16))+I16</f>
        <v>1263.297884153909</v>
      </c>
      <c r="J17" s="60">
        <f>SUM((H17/F17)*(A17-A16))+J16</f>
        <v>1219.292031885206</v>
      </c>
      <c r="K17" s="60">
        <f>SUM(SQRT((I17^2)+(J17^2)))</f>
        <v>1755.731928036424</v>
      </c>
      <c r="L17" s="61">
        <f>SUM((I17/1000)+L16)</f>
        <v>86.02635189549451</v>
      </c>
      <c r="M17" s="61">
        <f>SUM((J17/1000)+M16)</f>
        <v>52.79516134987865</v>
      </c>
      <c r="N17" s="62">
        <f>SUM((((K17-K16))/O16+1)/(A17-A16))</f>
        <v>0.8298145601901645</v>
      </c>
      <c r="O17" s="71">
        <f>SUM(($F$2*$F$3)/((POWER(($F$5+(M16*1000)),2))))</f>
        <v>9.652896687536787</v>
      </c>
    </row>
    <row r="18" ht="19.35" customHeight="1">
      <c r="A18" s="104">
        <v>50</v>
      </c>
      <c r="B18" s="63">
        <v>0.9</v>
      </c>
      <c r="C18" s="87">
        <v>60</v>
      </c>
      <c r="D18" s="72">
        <f>SUM($B$10*B18)</f>
        <v>9159204.6</v>
      </c>
      <c r="E18" s="72">
        <f>SUM(E17-(($B$6*$B$8*B18)*(A18-A17)))</f>
        <v>604000</v>
      </c>
      <c r="F18" s="72">
        <f>SUM($B$2+$B$3+$B$4+E18)</f>
        <v>663588</v>
      </c>
      <c r="G18" s="67">
        <f>SUM(COS(RADIANS(C18)))*D18</f>
        <v>4579602.300000001</v>
      </c>
      <c r="H18" s="67">
        <f>SUM(COS(RADIANS(90-C18)))*(D18-(F18*O18))</f>
        <v>2386841.333025313</v>
      </c>
      <c r="I18" s="68">
        <f>(G18/(F18)*(A18-A17))+I17</f>
        <v>1332.310619465578</v>
      </c>
      <c r="J18" s="68">
        <f>SUM((H18/F18)*(A18-A17))+J17</f>
        <v>1255.260755445990</v>
      </c>
      <c r="K18" s="68">
        <f>SUM(SQRT((I18^2)+(J18^2)))</f>
        <v>1830.500246081270</v>
      </c>
      <c r="L18" s="69">
        <f>SUM((I18/1000)+L17)</f>
        <v>87.35866251496009</v>
      </c>
      <c r="M18" s="69">
        <f>SUM((J18/1000)+M17)</f>
        <v>54.05042210532464</v>
      </c>
      <c r="N18" s="70">
        <f>SUM((((K18-K17))/O17+1)/(A18-A17))</f>
        <v>0.8745687171953506</v>
      </c>
      <c r="O18" s="88">
        <f>SUM(($F$2*$F$3)/((POWER(($F$5+(M17*1000)),2))))</f>
        <v>9.649236616288754</v>
      </c>
    </row>
    <row r="19" ht="19.35" customHeight="1">
      <c r="A19" s="104">
        <v>100</v>
      </c>
      <c r="B19" s="53">
        <v>0.9</v>
      </c>
      <c r="C19" s="86">
        <v>60</v>
      </c>
      <c r="D19" s="57">
        <f>SUM($B$10*B19)</f>
        <v>9159204.6</v>
      </c>
      <c r="E19" s="57">
        <f>SUM(E18-(($B$6*$B$8*B19)*(A19-A18)))</f>
        <v>501400</v>
      </c>
      <c r="F19" s="57">
        <f>SUM($B$2+$B$3+$B$4+E19)</f>
        <v>560988</v>
      </c>
      <c r="G19" s="59">
        <f>SUM(COS(RADIANS(C19)))*D19</f>
        <v>4579602.300000001</v>
      </c>
      <c r="H19" s="59">
        <f>SUM(COS(RADIANS(90-C19)))*(D19-(F19*O19))</f>
        <v>3246046.166281311</v>
      </c>
      <c r="I19" s="60">
        <f>(G19/(F19)*(A19-A18))+I18</f>
        <v>1740.483548298281</v>
      </c>
      <c r="J19" s="60">
        <f>SUM((H19/F19)*(A19-A18))+J18</f>
        <v>1544.575871480674</v>
      </c>
      <c r="K19" s="60">
        <f>SUM(SQRT((I19^2)+(J19^2)))</f>
        <v>2327.014740962604</v>
      </c>
      <c r="L19" s="61">
        <f>SUM((I19/1000)+L18)</f>
        <v>89.09914606325837</v>
      </c>
      <c r="M19" s="61">
        <f>SUM((J19/1000)+M18)</f>
        <v>55.59499797680532</v>
      </c>
      <c r="N19" s="62">
        <f>SUM((((K19-K18))/O18+1)/(A19-A18))</f>
        <v>1.049126996519444</v>
      </c>
      <c r="O19" s="71">
        <f>SUM(($F$2*$F$3)/((POWER(($F$5+(M18*1000)),2))))</f>
        <v>9.645470748377976</v>
      </c>
    </row>
    <row r="20" ht="19.35" customHeight="1">
      <c r="A20" s="104">
        <v>150</v>
      </c>
      <c r="B20" s="63">
        <v>0.9</v>
      </c>
      <c r="C20" s="87">
        <v>60</v>
      </c>
      <c r="D20" s="72">
        <f>SUM($B$10*B20)</f>
        <v>9159204.6</v>
      </c>
      <c r="E20" s="72">
        <f>SUM(E19-(($B$6*$B$8*B20)*(A20-A19)))</f>
        <v>398800</v>
      </c>
      <c r="F20" s="72">
        <f>SUM($B$2+$B$3+$B$4+E20)</f>
        <v>458388</v>
      </c>
      <c r="G20" s="67">
        <f>SUM(COS(RADIANS(C20)))*D20</f>
        <v>4579602.300000001</v>
      </c>
      <c r="H20" s="67">
        <f>SUM(COS(RADIANS(90-C20)))*(D20-(F20*O20))</f>
        <v>4104925.133459751</v>
      </c>
      <c r="I20" s="68">
        <f>(G20/(F20)*(A20-A19))+I19</f>
        <v>2240.016945769419</v>
      </c>
      <c r="J20" s="68">
        <f>SUM((H20/F20)*(A20-A19))+J19</f>
        <v>1992.332480887961</v>
      </c>
      <c r="K20" s="68">
        <f>SUM(SQRT((I20^2)+(J20^2)))</f>
        <v>2997.843330085035</v>
      </c>
      <c r="L20" s="69">
        <f>SUM((I20/1000)+L19)</f>
        <v>91.33916300902779</v>
      </c>
      <c r="M20" s="69">
        <f>SUM((J20/1000)+M19)</f>
        <v>57.58733045769328</v>
      </c>
      <c r="N20" s="70">
        <f>SUM((((K20-K19))/O19+1)/(A20-A19))</f>
        <v>1.410971175222817</v>
      </c>
      <c r="O20" s="88">
        <f>SUM(($F$2*$F$3)/((POWER(($F$5+(M19*1000)),2))))</f>
        <v>9.640839939936264</v>
      </c>
    </row>
    <row r="21" ht="19.35" customHeight="1">
      <c r="A21" s="104">
        <v>200</v>
      </c>
      <c r="B21" s="53">
        <v>0.9</v>
      </c>
      <c r="C21" s="86">
        <v>60</v>
      </c>
      <c r="D21" s="57">
        <f>SUM($B$10*B21)</f>
        <v>9159204.6</v>
      </c>
      <c r="E21" s="57">
        <f>SUM(E20-(($B$6*$B$8*B21)*(A21-A20)))</f>
        <v>296200</v>
      </c>
      <c r="F21" s="57">
        <f>SUM($B$2+$B$3+$B$4+E21)</f>
        <v>355788</v>
      </c>
      <c r="G21" s="59">
        <f>SUM(COS(RADIANS(C21)))*D21</f>
        <v>4579602.300000001</v>
      </c>
      <c r="H21" s="59">
        <f>SUM(COS(RADIANS(90-C21)))*(D21-(F21*O21))</f>
        <v>4963393.279481624</v>
      </c>
      <c r="I21" s="60">
        <f>(G21/(F21)*(A21-A20))+I20</f>
        <v>2883.602774971078</v>
      </c>
      <c r="J21" s="60">
        <f>SUM((H21/F21)*(A21-A20))+J20</f>
        <v>2689.853656346609</v>
      </c>
      <c r="K21" s="60">
        <f>SUM(SQRT((I21^2)+(J21^2)))</f>
        <v>3943.409394975637</v>
      </c>
      <c r="L21" s="61">
        <f>SUM((I21/1000)+L20)</f>
        <v>94.22276578399887</v>
      </c>
      <c r="M21" s="61">
        <f>SUM((J21/1000)+M20)</f>
        <v>60.27718411403988</v>
      </c>
      <c r="N21" s="62">
        <f>SUM((((K21-K20))/O20+1)/(A21-A20))</f>
        <v>1.981584407129683</v>
      </c>
      <c r="O21" s="71">
        <f>SUM(($F$2*$F$3)/((POWER(($F$5+(M20*1000)),2))))</f>
        <v>9.63487163140581</v>
      </c>
    </row>
    <row r="22" ht="19.35" customHeight="1">
      <c r="A22" s="104">
        <v>250</v>
      </c>
      <c r="B22" s="63">
        <v>0.9</v>
      </c>
      <c r="C22" s="87">
        <v>60</v>
      </c>
      <c r="D22" s="72">
        <f>SUM($B$10*B22)</f>
        <v>9159204.6</v>
      </c>
      <c r="E22" s="72">
        <f>SUM(E21-(($B$6*$B$8*B22)*(A22-A21)))</f>
        <v>193600</v>
      </c>
      <c r="F22" s="72">
        <f>SUM($B$2+$B$3+$B$4+E22)</f>
        <v>253188</v>
      </c>
      <c r="G22" s="67">
        <f>SUM(COS(RADIANS(C22)))*D22</f>
        <v>4579602.300000001</v>
      </c>
      <c r="H22" s="67">
        <f>SUM(COS(RADIANS(90-C22)))*(D22-(F22*O22))</f>
        <v>5821257.043493293</v>
      </c>
      <c r="I22" s="68">
        <f>(G22/(F22)*(A22-A21))+I21</f>
        <v>3787.990482919323</v>
      </c>
      <c r="J22" s="68">
        <f>SUM((H22/F22)*(A22-A21))+J21</f>
        <v>3839.445470234568</v>
      </c>
      <c r="K22" s="68">
        <f>SUM(SQRT((I22^2)+(J22^2)))</f>
        <v>5393.534408677867</v>
      </c>
      <c r="L22" s="69">
        <f>SUM((I22/1000)+L21)</f>
        <v>98.01075626691819</v>
      </c>
      <c r="M22" s="69">
        <f>SUM((J22/1000)+M21)</f>
        <v>64.11662958427445</v>
      </c>
      <c r="N22" s="70">
        <f>SUM((((K22-K21))/O21+1)/(A22-A21))</f>
        <v>3.030159489775462</v>
      </c>
      <c r="O22" s="88">
        <f>SUM(($F$2*$F$3)/((POWER(($F$5+(M21*1000)),2))))</f>
        <v>9.626822589673621</v>
      </c>
    </row>
    <row r="23" ht="19.35" customHeight="1">
      <c r="A23" s="104">
        <v>300</v>
      </c>
      <c r="B23" s="53">
        <v>0.7</v>
      </c>
      <c r="C23" s="86">
        <v>60</v>
      </c>
      <c r="D23" s="57">
        <f>SUM($B$10*B23)</f>
        <v>7123825.8</v>
      </c>
      <c r="E23" s="57">
        <f>SUM(E22-(($B$6*$B$8*B23)*(A23-A22)))</f>
        <v>113800</v>
      </c>
      <c r="F23" s="57">
        <f>SUM($B$2+$B$3+$B$4+E23)</f>
        <v>173388</v>
      </c>
      <c r="G23" s="59">
        <f>SUM(COS(RADIANS(C23)))*D23</f>
        <v>3561912.900000001</v>
      </c>
      <c r="H23" s="59">
        <f>SUM(COS(RADIANS(90-C23)))*(D23-(F23*O23))</f>
        <v>4725588.270490775</v>
      </c>
      <c r="I23" s="60">
        <f>(G23/(F23)*(A23-A22))+I22</f>
        <v>4815.141410319144</v>
      </c>
      <c r="J23" s="60">
        <f>SUM((H23/F23)*(A23-A22))+J22</f>
        <v>5202.166151738125</v>
      </c>
      <c r="K23" s="60">
        <f>SUM(SQRT((I23^2)+(J23^2)))</f>
        <v>7088.590795895901</v>
      </c>
      <c r="L23" s="61">
        <f>SUM((I23/1000)+L22)</f>
        <v>102.8258976772373</v>
      </c>
      <c r="M23" s="61">
        <f>SUM((J23/1000)+M22)</f>
        <v>69.31879573601258</v>
      </c>
      <c r="N23" s="62">
        <f>SUM((((K23-K22))/O22+1)/(A23-A22))</f>
        <v>3.541528253852452</v>
      </c>
      <c r="O23" s="71">
        <f>SUM(($F$2*$F$3)/((POWER(($F$5+(M22*1000)),2))))</f>
        <v>9.615351004138844</v>
      </c>
    </row>
    <row r="24" ht="19.35" customHeight="1">
      <c r="A24" s="104">
        <v>320</v>
      </c>
      <c r="B24" s="63">
        <v>0.6</v>
      </c>
      <c r="C24" s="87">
        <v>60</v>
      </c>
      <c r="D24" s="72">
        <f>SUM($B$10*B24)</f>
        <v>6106136.399999999</v>
      </c>
      <c r="E24" s="72">
        <f>SUM(E23-(($B$6*$B$8*B24)*(A24-A23)))</f>
        <v>86440</v>
      </c>
      <c r="F24" s="72">
        <f>SUM($B$2+$B$3+$B$4+E24)</f>
        <v>146028</v>
      </c>
      <c r="G24" s="67">
        <f>SUM(COS(RADIANS(C24)))*D24</f>
        <v>3053068.2</v>
      </c>
      <c r="H24" s="67">
        <f>SUM(COS(RADIANS(90-C24)))*(D24-(F24*O24))</f>
        <v>4074035.414523103</v>
      </c>
      <c r="I24" s="68">
        <f>(G24/(F24)*(A24-A23))+I23</f>
        <v>5233.289738037116</v>
      </c>
      <c r="J24" s="68">
        <f>SUM((H24/F24)*(A24-A23))+J23</f>
        <v>5760.146184954098</v>
      </c>
      <c r="K24" s="68">
        <f>SUM(SQRT((I24^2)+(J24^2)))</f>
        <v>7782.454982477306</v>
      </c>
      <c r="L24" s="69">
        <f>SUM((I24/1000)+L23)</f>
        <v>108.0591874152745</v>
      </c>
      <c r="M24" s="69">
        <f>SUM((J24/1000)+M23)</f>
        <v>75.07894192096667</v>
      </c>
      <c r="N24" s="70">
        <f>SUM((((K24-K23))/O23+1)/(A24-A23))</f>
        <v>3.658106382610144</v>
      </c>
      <c r="O24" s="88">
        <f>SUM(($F$2*$F$3)/((POWER(($F$5+(M23*1000)),2))))</f>
        <v>9.599840533829367</v>
      </c>
    </row>
    <row r="25" ht="19.35" customHeight="1">
      <c r="A25" s="104">
        <v>340</v>
      </c>
      <c r="B25" s="53">
        <v>0.65</v>
      </c>
      <c r="C25" s="86">
        <v>60</v>
      </c>
      <c r="D25" s="57">
        <f>SUM($B$10*B25)</f>
        <v>6614981.100000001</v>
      </c>
      <c r="E25" s="57">
        <f>SUM(E24-(($B$6*$B$8*B25)*(A25-A24)))</f>
        <v>56800</v>
      </c>
      <c r="F25" s="57">
        <f>SUM($B$2+$B$3+$B$4+E25)</f>
        <v>116388</v>
      </c>
      <c r="G25" s="59">
        <f>SUM(COS(RADIANS(C25)))*D25</f>
        <v>3307490.550000001</v>
      </c>
      <c r="H25" s="59">
        <f>SUM(COS(RADIANS(90-C25)))*(D25-(F25*O25))</f>
        <v>4762852.745205224</v>
      </c>
      <c r="I25" s="60">
        <f>(G25/(F25)*(A25-A24))+I24</f>
        <v>5801.645676793689</v>
      </c>
      <c r="J25" s="60">
        <f>SUM((H25/F25)*(A25-A24))+J24</f>
        <v>6578.590138833402</v>
      </c>
      <c r="K25" s="60">
        <f>SUM(SQRT((I25^2)+(J25^2)))</f>
        <v>8771.370518557233</v>
      </c>
      <c r="L25" s="61">
        <f>SUM((I25/1000)+L24)</f>
        <v>113.8608330920681</v>
      </c>
      <c r="M25" s="61">
        <f>SUM((J25/1000)+M24)</f>
        <v>81.65753205980008</v>
      </c>
      <c r="N25" s="62">
        <f>SUM((((K25-K24))/O24+1)/(A25-A24))</f>
        <v>5.200687308789334</v>
      </c>
      <c r="O25" s="71">
        <f>SUM(($F$2*$F$3)/((POWER(($F$5+(M24*1000)),2))))</f>
        <v>9.582710166773484</v>
      </c>
    </row>
  </sheetData>
  <pageMargins left="1" right="1" top="1" bottom="1" header="0.277778" footer="0.277778"/>
  <pageSetup firstPageNumber="1" fitToHeight="1" fitToWidth="1" scale="100" useFirstPageNumber="0" orientation="portrait" pageOrder="downThenOver"/>
  <headerFooter>
    <oddFooter>&amp;C&amp;"Helvetica,Regular"&amp;11&amp;K000000&amp;P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20"/>
  <sheetViews>
    <sheetView workbookViewId="0" showGridLines="0" defaultGridColor="1">
      <pane topLeftCell="B1" xSplit="1" ySplit="0" activePane="topRight" state="frozen"/>
    </sheetView>
  </sheetViews>
  <sheetFormatPr defaultColWidth="16.3333" defaultRowHeight="18" customHeight="1" outlineLevelRow="0" outlineLevelCol="0"/>
  <cols>
    <col min="1" max="1" width="14.2031" style="105" customWidth="1"/>
    <col min="2" max="2" width="7.4375" style="105" customWidth="1"/>
    <col min="3" max="3" width="7.07812" style="105" customWidth="1"/>
    <col min="4" max="4" width="7.40625" style="105" customWidth="1"/>
    <col min="5" max="5" width="8.22656" style="105" customWidth="1"/>
    <col min="6" max="6" width="8.57031" style="105" customWidth="1"/>
    <col min="7" max="7" width="7.22656" style="105" customWidth="1"/>
    <col min="8" max="8" width="7.32812" style="105" customWidth="1"/>
    <col min="9" max="9" width="6.88281" style="105" customWidth="1"/>
    <col min="10" max="10" width="6.10938" style="105" customWidth="1"/>
    <col min="11" max="11" width="5.97656" style="105" customWidth="1"/>
    <col min="12" max="12" width="7.07812" style="105" customWidth="1"/>
    <col min="13" max="13" width="7.20312" style="105" customWidth="1"/>
    <col min="14" max="14" width="5.11719" style="105" customWidth="1"/>
    <col min="15" max="15" width="5.14844" style="105" customWidth="1"/>
    <col min="16" max="256" width="16.3516" style="105" customWidth="1"/>
  </cols>
  <sheetData>
    <row r="1" ht="19.35" customHeight="1">
      <c r="A1" t="s" s="106">
        <v>55</v>
      </c>
      <c r="B1" s="107"/>
      <c r="C1" t="s" s="64">
        <v>21</v>
      </c>
      <c r="D1" t="s" s="64">
        <v>21</v>
      </c>
      <c r="E1" t="s" s="64">
        <v>2</v>
      </c>
      <c r="F1" s="66"/>
      <c r="G1" s="72"/>
      <c r="H1" s="67"/>
      <c r="I1" s="67"/>
      <c r="J1" s="68"/>
      <c r="K1" s="68"/>
      <c r="L1" s="68"/>
      <c r="M1" s="69"/>
      <c r="N1" s="69"/>
      <c r="O1" s="70"/>
    </row>
    <row r="2" ht="19.35" customHeight="1">
      <c r="A2" t="s" s="52">
        <v>3</v>
      </c>
      <c r="B2" s="53">
        <v>43088</v>
      </c>
      <c r="C2" t="s" s="54">
        <v>4</v>
      </c>
      <c r="D2" s="55"/>
      <c r="E2" t="s" s="54">
        <v>5</v>
      </c>
      <c r="F2" s="56">
        <f>SUM(6.673*10^-11)</f>
        <v>6.673e-11</v>
      </c>
      <c r="G2" s="57"/>
      <c r="H2" s="59"/>
      <c r="I2" s="59"/>
      <c r="J2" s="60"/>
      <c r="K2" s="60"/>
      <c r="L2" s="60"/>
      <c r="M2" s="61"/>
      <c r="N2" s="61"/>
      <c r="O2" s="62"/>
    </row>
    <row r="3" ht="19.35" customHeight="1">
      <c r="A3" t="s" s="52">
        <v>14</v>
      </c>
      <c r="B3" s="63">
        <v>5500</v>
      </c>
      <c r="C3" t="s" s="64">
        <v>4</v>
      </c>
      <c r="D3" s="65"/>
      <c r="E3" t="s" s="64">
        <v>7</v>
      </c>
      <c r="F3" s="66">
        <f>SUM(5.98*10^24)</f>
        <v>5.980000000000001e+24</v>
      </c>
      <c r="G3" t="s" s="64">
        <v>4</v>
      </c>
      <c r="H3" s="67"/>
      <c r="I3" s="67"/>
      <c r="J3" s="68"/>
      <c r="K3" s="68"/>
      <c r="L3" s="68"/>
      <c r="M3" s="69"/>
      <c r="N3" s="69"/>
      <c r="O3" s="70"/>
    </row>
    <row r="4" ht="19.35" customHeight="1">
      <c r="A4" t="s" s="52">
        <v>42</v>
      </c>
      <c r="B4" s="53">
        <v>56800</v>
      </c>
      <c r="C4" t="s" s="54">
        <v>4</v>
      </c>
      <c r="D4" s="55"/>
      <c r="E4" t="s" s="54">
        <v>9</v>
      </c>
      <c r="F4" s="71">
        <v>9.81</v>
      </c>
      <c r="G4" t="s" s="54">
        <v>10</v>
      </c>
      <c r="H4" s="59"/>
      <c r="I4" s="59"/>
      <c r="J4" s="60"/>
      <c r="K4" s="60"/>
      <c r="L4" s="60"/>
      <c r="M4" s="61"/>
      <c r="N4" s="61"/>
      <c r="O4" s="62"/>
    </row>
    <row r="5" ht="30.35" customHeight="1">
      <c r="A5" t="s" s="52">
        <v>20</v>
      </c>
      <c r="B5" s="63">
        <v>1125</v>
      </c>
      <c r="C5" t="s" s="64">
        <v>43</v>
      </c>
      <c r="D5" s="65"/>
      <c r="E5" t="s" s="64">
        <v>12</v>
      </c>
      <c r="F5" s="72">
        <f>SUM(6.378*10^6)</f>
        <v>6378000</v>
      </c>
      <c r="G5" t="s" s="64">
        <v>13</v>
      </c>
      <c r="H5" s="67"/>
      <c r="I5" s="67"/>
      <c r="J5" s="68"/>
      <c r="K5" s="68"/>
      <c r="L5" s="68"/>
      <c r="M5" s="69"/>
      <c r="N5" s="69"/>
      <c r="O5" s="70"/>
    </row>
    <row r="6" ht="30.35" customHeight="1">
      <c r="A6" t="s" s="52">
        <v>22</v>
      </c>
      <c r="B6" s="53">
        <v>455</v>
      </c>
      <c r="C6" t="s" s="54">
        <v>44</v>
      </c>
      <c r="D6" s="55"/>
      <c r="E6" t="s" s="54">
        <v>21</v>
      </c>
      <c r="F6" s="57"/>
      <c r="G6" s="57"/>
      <c r="H6" s="59"/>
      <c r="I6" s="59"/>
      <c r="J6" s="60"/>
      <c r="K6" s="60"/>
      <c r="L6" s="60"/>
      <c r="M6" s="61"/>
      <c r="N6" s="61"/>
      <c r="O6" s="62"/>
    </row>
    <row r="7" ht="19.35" customHeight="1">
      <c r="A7" t="s" s="52">
        <v>23</v>
      </c>
      <c r="B7" s="63">
        <v>1</v>
      </c>
      <c r="C7" t="s" s="64">
        <v>21</v>
      </c>
      <c r="D7" s="65"/>
      <c r="E7" s="65"/>
      <c r="F7" s="72"/>
      <c r="G7" s="72"/>
      <c r="H7" s="67"/>
      <c r="I7" s="67"/>
      <c r="J7" s="68"/>
      <c r="K7" s="68"/>
      <c r="L7" s="68"/>
      <c r="M7" s="69"/>
      <c r="N7" s="69"/>
      <c r="O7" s="70"/>
    </row>
    <row r="8" ht="30.35" customHeight="1">
      <c r="A8" t="s" s="52">
        <v>45</v>
      </c>
      <c r="B8" s="53">
        <f>SUM(B6*9.81)</f>
        <v>4463.55</v>
      </c>
      <c r="C8" t="s" s="54">
        <v>10</v>
      </c>
      <c r="D8" s="55"/>
      <c r="E8" s="55"/>
      <c r="F8" s="55"/>
      <c r="G8" s="55"/>
      <c r="H8" s="93"/>
      <c r="I8" s="93"/>
      <c r="J8" s="94"/>
      <c r="K8" s="94"/>
      <c r="L8" s="94"/>
      <c r="M8" t="s" s="95">
        <v>21</v>
      </c>
      <c r="N8" t="s" s="95">
        <v>21</v>
      </c>
      <c r="O8" t="s" s="96">
        <v>21</v>
      </c>
    </row>
    <row r="9" ht="19.35" customHeight="1">
      <c r="A9" t="s" s="52">
        <v>46</v>
      </c>
      <c r="B9" s="97">
        <f>SUM(B5*B6*9.81*B7)</f>
        <v>5021493.75</v>
      </c>
      <c r="C9" t="s" s="64">
        <v>47</v>
      </c>
      <c r="D9" s="65"/>
      <c r="E9" s="65"/>
      <c r="F9" t="s" s="64">
        <v>21</v>
      </c>
      <c r="G9" t="s" s="64">
        <v>21</v>
      </c>
      <c r="H9" s="67"/>
      <c r="I9" s="67"/>
      <c r="J9" s="68"/>
      <c r="K9" s="68"/>
      <c r="L9" s="68"/>
      <c r="M9" s="69"/>
      <c r="N9" s="69"/>
      <c r="O9" s="70"/>
    </row>
    <row r="10" ht="13.35" customHeight="1">
      <c r="A10" t="s" s="78">
        <v>48</v>
      </c>
      <c r="B10" t="s" s="98">
        <v>28</v>
      </c>
      <c r="C10" t="s" s="99">
        <v>29</v>
      </c>
      <c r="D10" t="s" s="99">
        <v>30</v>
      </c>
      <c r="E10" t="s" s="99">
        <v>53</v>
      </c>
      <c r="F10" t="s" s="99">
        <v>54</v>
      </c>
      <c r="G10" t="s" s="100">
        <v>49</v>
      </c>
      <c r="H10" t="s" s="100">
        <v>50</v>
      </c>
      <c r="I10" t="s" s="101">
        <v>35</v>
      </c>
      <c r="J10" t="s" s="101">
        <v>36</v>
      </c>
      <c r="K10" t="s" s="101">
        <v>37</v>
      </c>
      <c r="L10" t="s" s="102">
        <v>38</v>
      </c>
      <c r="M10" t="s" s="102">
        <v>39</v>
      </c>
      <c r="N10" t="s" s="103">
        <v>40</v>
      </c>
      <c r="O10" t="s" s="99">
        <v>9</v>
      </c>
    </row>
    <row r="11" ht="19.35" customHeight="1">
      <c r="A11" s="85">
        <v>0</v>
      </c>
      <c r="B11" s="108">
        <v>0</v>
      </c>
      <c r="C11" s="109">
        <v>60</v>
      </c>
      <c r="D11" s="110">
        <f>SUM($B$9*B11)</f>
        <v>0</v>
      </c>
      <c r="E11" s="110">
        <f>SUM(B4)</f>
        <v>56800</v>
      </c>
      <c r="F11" s="110">
        <f>SUM($B$2+$B$3+E11)</f>
        <v>105388</v>
      </c>
      <c r="G11" s="111">
        <v>0</v>
      </c>
      <c r="H11" s="111">
        <v>0</v>
      </c>
      <c r="I11" s="112">
        <v>5801.645676793689</v>
      </c>
      <c r="J11" s="112">
        <v>6578.590138833402</v>
      </c>
      <c r="K11" s="112">
        <v>8771.370518557233</v>
      </c>
      <c r="L11" s="113">
        <v>113.8608330920681</v>
      </c>
      <c r="M11" s="113">
        <v>81.65753205980008</v>
      </c>
      <c r="N11" s="114">
        <v>5.200687308789334</v>
      </c>
      <c r="O11" s="115">
        <v>9.582710166773484</v>
      </c>
    </row>
    <row r="12" ht="19.35" customHeight="1">
      <c r="A12" s="85">
        <f>SUM(A11+1)</f>
        <v>1</v>
      </c>
      <c r="B12" s="116">
        <v>0.7</v>
      </c>
      <c r="C12" s="117">
        <v>60</v>
      </c>
      <c r="D12" s="118">
        <f>SUM($B$9*B12)</f>
        <v>3515045.625</v>
      </c>
      <c r="E12" s="118">
        <f>SUM(E11-(($B$5*$B$7*B12)*(A12-A11)))</f>
        <v>56012.5</v>
      </c>
      <c r="F12" s="118">
        <f>SUM($B$2+$B$3+E12)</f>
        <v>104600.5</v>
      </c>
      <c r="G12" s="119">
        <f>SUM(COS(RADIANS(C12)))*D12</f>
        <v>1757522.8125</v>
      </c>
      <c r="H12" s="119">
        <f>SUM(((COS(RADIANS((90-C12)))*D12)-(F12*O12)))</f>
        <v>2043803.114813519</v>
      </c>
      <c r="I12" s="120">
        <f>(G12/(F12)*(A12-A11))+I11</f>
        <v>5818.447917820261</v>
      </c>
      <c r="J12" s="120">
        <f>SUM((H12/F12)*(A12-A11))+J11</f>
        <v>6598.129272153162</v>
      </c>
      <c r="K12" s="120">
        <f>SUM(SQRT((I12^2)+(J12^2)))</f>
        <v>8797.138515701077</v>
      </c>
      <c r="L12" s="121">
        <f>SUM((I12/1000)+L11)</f>
        <v>119.6792810098884</v>
      </c>
      <c r="M12" s="121">
        <f>SUM((J12/1000)+M11)</f>
        <v>88.25566133195323</v>
      </c>
      <c r="N12" s="122">
        <f>SUM((((K12-K11))/O11+1)/(A12-A11))</f>
        <v>3.689009340300316</v>
      </c>
      <c r="O12" s="123">
        <f>SUM(($F$2*$F$3)/((POWER(($F$5+(M11*1000)),2))))</f>
        <v>9.563201819282231</v>
      </c>
    </row>
    <row r="13" ht="19.35" customHeight="1">
      <c r="A13" s="85">
        <v>10</v>
      </c>
      <c r="B13" s="108">
        <v>0.75</v>
      </c>
      <c r="C13" s="109">
        <v>60</v>
      </c>
      <c r="D13" s="110">
        <f>SUM($B$9*B13)</f>
        <v>3766120.3125</v>
      </c>
      <c r="E13" s="110">
        <f>SUM(E12-(($B$5*$B$7*B13)*(A13-A12)))</f>
        <v>48418.75</v>
      </c>
      <c r="F13" s="110">
        <f>SUM($B$2+$B$3+E13)</f>
        <v>97006.75</v>
      </c>
      <c r="G13" s="111">
        <f>SUM(COS(RADIANS(C13)))*D13</f>
        <v>1883060.15625</v>
      </c>
      <c r="H13" s="111">
        <f>SUM(((COS(RADIANS((90-C13)))*D13)-(F13*O13)))</f>
        <v>2335752.999643451</v>
      </c>
      <c r="I13" s="112">
        <f>(G13/(F13)*(A13-A12))+I12</f>
        <v>5993.152682243871</v>
      </c>
      <c r="J13" s="112">
        <f>SUM((H13/F13)*(A13-A12))+J12</f>
        <v>6814.833542699192</v>
      </c>
      <c r="K13" s="112">
        <f>SUM(SQRT((I13^2)+(J13^2)))</f>
        <v>9075.231968792034</v>
      </c>
      <c r="L13" s="113">
        <f>SUM((I13/1000)+L12)</f>
        <v>125.6724336921323</v>
      </c>
      <c r="M13" s="113">
        <f>SUM((J13/1000)+M12)</f>
        <v>95.07049487465243</v>
      </c>
      <c r="N13" s="114">
        <f>SUM((((K13-K12))/O12+1)/(A13-A12))</f>
        <v>3.342170451860333</v>
      </c>
      <c r="O13" s="115">
        <f>SUM(($F$2*$F$3)/((POWER(($F$5+(M12*1000)),2))))</f>
        <v>9.543695306668234</v>
      </c>
    </row>
    <row r="14" ht="19.35" customHeight="1">
      <c r="A14" s="85">
        <v>20</v>
      </c>
      <c r="B14" s="116">
        <v>0.8</v>
      </c>
      <c r="C14" s="117">
        <v>60</v>
      </c>
      <c r="D14" s="118">
        <f>SUM($B$9*B14)</f>
        <v>4017195</v>
      </c>
      <c r="E14" s="118">
        <f>SUM(E13-(($B$5*$B$7*B14)*(A14-A13)))</f>
        <v>39418.75</v>
      </c>
      <c r="F14" s="118">
        <f>SUM($B$2+$B$3+E14)</f>
        <v>88006.75</v>
      </c>
      <c r="G14" s="119">
        <f>SUM(COS(RADIANS(C14)))*D14</f>
        <v>2008597.5</v>
      </c>
      <c r="H14" s="119">
        <f>SUM(((COS(RADIANS((90-C14)))*D14)-(F14*O14)))</f>
        <v>2640850.893840663</v>
      </c>
      <c r="I14" s="120">
        <f>(G14/(F14)*(A14-A13))+I13</f>
        <v>6221.384891705077</v>
      </c>
      <c r="J14" s="120">
        <f>SUM((H14/F14)*(A14-A13))+J13</f>
        <v>7114.907218166206</v>
      </c>
      <c r="K14" s="120">
        <f>SUM(SQRT((I14^2)+(J14^2)))</f>
        <v>9451.324494156879</v>
      </c>
      <c r="L14" s="121">
        <f>SUM((I14/1000)+L13)</f>
        <v>131.8938185838373</v>
      </c>
      <c r="M14" s="121">
        <f>SUM((J14/1000)+M13)</f>
        <v>102.1854020928186</v>
      </c>
      <c r="N14" s="122">
        <f>SUM((((K14-K13))/O13+1)/(A14-A13))</f>
        <v>4.040743216121617</v>
      </c>
      <c r="O14" s="123">
        <f>SUM(($F$2*$F$3)/((POWER(($F$5+(M13*1000)),2))))</f>
        <v>9.523610724349721</v>
      </c>
    </row>
    <row r="15" ht="19.35" customHeight="1">
      <c r="A15" s="85">
        <v>30</v>
      </c>
      <c r="B15" s="108">
        <v>0.9</v>
      </c>
      <c r="C15" s="109">
        <v>60</v>
      </c>
      <c r="D15" s="110">
        <f>SUM($B$9*B15)</f>
        <v>4519344.375</v>
      </c>
      <c r="E15" s="110">
        <f>SUM(E14-(($B$5*$B$7*B15)*(A15-A14)))</f>
        <v>29293.75</v>
      </c>
      <c r="F15" s="110">
        <f>SUM($B$2+$B$3+E15)</f>
        <v>77881.75</v>
      </c>
      <c r="G15" s="111">
        <f>SUM(COS(RADIANS(C15)))*D15</f>
        <v>2259672.1875</v>
      </c>
      <c r="H15" s="111">
        <f>SUM(((COS(RADIANS((90-C15)))*D15)-(F15*O15)))</f>
        <v>3173779.403712353</v>
      </c>
      <c r="I15" s="112">
        <f>(G15/(F15)*(A15-A14))+I14</f>
        <v>6511.526316043899</v>
      </c>
      <c r="J15" s="112">
        <f>SUM((H15/F15)*(A15-A14))+J14</f>
        <v>7522.419813056838</v>
      </c>
      <c r="K15" s="112">
        <f>SUM(SQRT((I15^2)+(J15^2)))</f>
        <v>9949.209757985924</v>
      </c>
      <c r="L15" s="113">
        <f>SUM((I15/1000)+L14)</f>
        <v>138.4053448998812</v>
      </c>
      <c r="M15" s="113">
        <f>SUM((J15/1000)+M14)</f>
        <v>109.7078219058755</v>
      </c>
      <c r="N15" s="114">
        <f>SUM((((K15-K14))/O14+1)/(A15-A14))</f>
        <v>5.327904397184824</v>
      </c>
      <c r="O15" s="115">
        <f>SUM(($F$2*$F$3)/((POWER(($F$5+(M14*1000)),2))))</f>
        <v>9.502709344460726</v>
      </c>
    </row>
    <row r="16" ht="19.35" customHeight="1">
      <c r="A16" s="85">
        <v>40</v>
      </c>
      <c r="B16" s="116">
        <v>0.6</v>
      </c>
      <c r="C16" s="117">
        <v>60</v>
      </c>
      <c r="D16" s="118">
        <f>SUM($B$9*B16)</f>
        <v>3012896.25</v>
      </c>
      <c r="E16" s="118">
        <f>SUM(E15-(($B$5*$B$7*B16)*(A16-A15)))</f>
        <v>22543.75</v>
      </c>
      <c r="F16" s="118">
        <f>SUM($B$2+$B$3+E16)</f>
        <v>71131.75</v>
      </c>
      <c r="G16" s="119">
        <f>SUM(COS(RADIANS(C16)))*D16</f>
        <v>1506448.125</v>
      </c>
      <c r="H16" s="119">
        <f>SUM(((COS(RADIANS((90-C16)))*D16)-(F16*O16)))</f>
        <v>1934866.936113239</v>
      </c>
      <c r="I16" s="120">
        <f>(G16/(F16)*(A16-A15))+I15</f>
        <v>6723.309116973161</v>
      </c>
      <c r="J16" s="120">
        <f>SUM((H16/F16)*(A16-A15))+J15</f>
        <v>7794.431528797452</v>
      </c>
      <c r="K16" s="120">
        <f>SUM(SQRT((I16^2)+(J16^2)))</f>
        <v>10293.495438357479</v>
      </c>
      <c r="L16" s="121">
        <f>SUM((I16/1000)+L15)</f>
        <v>145.1286540168544</v>
      </c>
      <c r="M16" s="121">
        <f>SUM((J16/1000)+M15)</f>
        <v>117.5022534346729</v>
      </c>
      <c r="N16" s="122">
        <f>SUM((((K16-K15))/O15+1)/(A16-A15))</f>
        <v>3.723026527400254</v>
      </c>
      <c r="O16" s="123">
        <f>SUM(($F$2*$F$3)/((POWER(($F$5+(M15*1000)),2))))</f>
        <v>9.480685563811264</v>
      </c>
    </row>
    <row r="17" ht="19.35" customHeight="1">
      <c r="A17" s="85">
        <v>50</v>
      </c>
      <c r="B17" s="108">
        <v>0.55</v>
      </c>
      <c r="C17" s="109">
        <v>60</v>
      </c>
      <c r="D17" s="110">
        <f>SUM($B$9*B17)</f>
        <v>2761821.5625</v>
      </c>
      <c r="E17" s="110">
        <f>SUM(E16-(($B$5*$B$7*B17)*(A17-A16)))</f>
        <v>16356.25</v>
      </c>
      <c r="F17" s="110">
        <f>SUM($B$2+$B$3+E17)</f>
        <v>64944.25</v>
      </c>
      <c r="G17" s="111">
        <f>SUM(COS(RADIANS(C17)))*D17</f>
        <v>1380910.78125</v>
      </c>
      <c r="H17" s="111">
        <f>SUM(((COS(RADIANS((90-C17)))*D17)-(F17*O17)))</f>
        <v>1777568.419805385</v>
      </c>
      <c r="I17" s="112">
        <f>(G17/(F17)*(A17-A16))+I16</f>
        <v>6935.939300746166</v>
      </c>
      <c r="J17" s="112">
        <f>SUM((H17/F17)*(A17-A16))+J16</f>
        <v>8068.138349617677</v>
      </c>
      <c r="K17" s="112">
        <f>SUM(SQRT((I17^2)+(J17^2)))</f>
        <v>10639.648039865166</v>
      </c>
      <c r="L17" s="113">
        <f>SUM((I17/1000)+L16)</f>
        <v>152.0645933176006</v>
      </c>
      <c r="M17" s="113">
        <f>SUM((J17/1000)+M16)</f>
        <v>125.5703917842906</v>
      </c>
      <c r="N17" s="114">
        <f>SUM((((K17-K16))/O16+1)/(A17-A16))</f>
        <v>3.751134711491609</v>
      </c>
      <c r="O17" s="115">
        <f>SUM(($F$2*$F$3)/((POWER(($F$5+(M16*1000)),2))))</f>
        <v>9.457946069732836</v>
      </c>
    </row>
    <row r="18" ht="19.35" customHeight="1">
      <c r="A18" s="85">
        <v>60</v>
      </c>
      <c r="B18" s="116">
        <v>0.55</v>
      </c>
      <c r="C18" s="117">
        <v>60</v>
      </c>
      <c r="D18" s="118">
        <f>SUM($B$9*B18)</f>
        <v>2761821.5625</v>
      </c>
      <c r="E18" s="118">
        <f>SUM(E17-(($B$5*$B$7*B18)*(A18-A17)))</f>
        <v>10168.75</v>
      </c>
      <c r="F18" s="118">
        <f>SUM($B$2+$B$3+E18)</f>
        <v>58756.75</v>
      </c>
      <c r="G18" s="119">
        <f>SUM(COS(RADIANS(C18)))*D18</f>
        <v>1380910.78125</v>
      </c>
      <c r="H18" s="119">
        <f>SUM(((COS(RADIANS((90-C18)))*D18)-(F18*O18)))</f>
        <v>1837467.421128578</v>
      </c>
      <c r="I18" s="120">
        <f>(G18/(F18)*(A18-A17))+I17</f>
        <v>7170.960941876760</v>
      </c>
      <c r="J18" s="120">
        <f>SUM((H18/F18)*(A18-A17))+J17</f>
        <v>8380.862831677794</v>
      </c>
      <c r="K18" s="120">
        <f>SUM(SQRT((I18^2)+(J18^2)))</f>
        <v>11030.029131118392</v>
      </c>
      <c r="L18" s="121">
        <f>SUM((I18/1000)+L17)</f>
        <v>159.2355542594773</v>
      </c>
      <c r="M18" s="121">
        <f>SUM((J18/1000)+M17)</f>
        <v>133.9512546159684</v>
      </c>
      <c r="N18" s="122">
        <f>SUM((((K18-K17))/O17+1)/(A18-A17))</f>
        <v>4.227546175194606</v>
      </c>
      <c r="O18" s="123">
        <f>SUM(($F$2*$F$3)/((POWER(($F$5+(M17*1000)),2))))</f>
        <v>9.434494125629037</v>
      </c>
    </row>
    <row r="19" ht="19.35" customHeight="1">
      <c r="A19" s="85">
        <v>70</v>
      </c>
      <c r="B19" s="108">
        <v>0.45</v>
      </c>
      <c r="C19" s="109">
        <v>60</v>
      </c>
      <c r="D19" s="110">
        <f>SUM($B$9*B19)</f>
        <v>2259672.1875</v>
      </c>
      <c r="E19" s="110">
        <f>SUM(E18-(($B$5*$B$7*B19)*(A19-A18)))</f>
        <v>5106.25</v>
      </c>
      <c r="F19" s="110">
        <f>SUM($B$2+$B$3+E19)</f>
        <v>53694.25</v>
      </c>
      <c r="G19" s="111">
        <f>SUM(COS(RADIANS(C19)))*D19</f>
        <v>1129836.09375</v>
      </c>
      <c r="H19" s="111">
        <f>SUM(((COS(RADIANS((90-C19)))*D19)-(F19*O19)))</f>
        <v>1451658.522444557</v>
      </c>
      <c r="I19" s="112">
        <f>(G19/(F19)*(A19-A18))+I18</f>
        <v>7381.381255737182</v>
      </c>
      <c r="J19" s="112">
        <f>SUM((H19/F19)*(A19-A18))+J18</f>
        <v>8651.219252047676</v>
      </c>
      <c r="K19" s="112">
        <f>SUM(SQRT((I19^2)+(J19^2)))</f>
        <v>11372.263793526274</v>
      </c>
      <c r="L19" s="113">
        <f>SUM((I19/1000)+L18)</f>
        <v>166.6169355152145</v>
      </c>
      <c r="M19" s="113">
        <f>SUM((J19/1000)+M18)</f>
        <v>142.6024738680161</v>
      </c>
      <c r="N19" s="114">
        <f>SUM((((K19-K18))/O18+1)/(A19-A18))</f>
        <v>3.727482913770575</v>
      </c>
      <c r="O19" s="115">
        <f>SUM(($F$2*$F$3)/((POWER(($F$5+(M18*1000)),2))))</f>
        <v>9.410225418095909</v>
      </c>
    </row>
    <row r="20" ht="19.35" customHeight="1">
      <c r="A20" s="85">
        <v>80</v>
      </c>
      <c r="B20" s="116">
        <v>0.45</v>
      </c>
      <c r="C20" s="117">
        <v>60</v>
      </c>
      <c r="D20" s="118">
        <f>SUM($B$9*B20)</f>
        <v>2259672.1875</v>
      </c>
      <c r="E20" s="118">
        <f>SUM(E19-(($B$5*$B$7*B20)*(A20-A19)))</f>
        <v>43.75</v>
      </c>
      <c r="F20" s="118">
        <f>SUM($B$2+$B$3+E20)</f>
        <v>48631.75</v>
      </c>
      <c r="G20" s="119">
        <f>SUM(COS(RADIANS(C20)))*D20</f>
        <v>1129836.09375</v>
      </c>
      <c r="H20" s="119">
        <f>SUM(((COS(RADIANS((90-C20)))*D20)-(F20*O20)))</f>
        <v>1500511.320863307</v>
      </c>
      <c r="I20" s="120">
        <f>(G20/(F20)*(A20-A19))+I19</f>
        <v>7613.706042270671</v>
      </c>
      <c r="J20" s="120">
        <f>SUM((H20/F20)*(A20-A19))+J19</f>
        <v>8959.764866972762</v>
      </c>
      <c r="K20" s="120">
        <f>SUM(SQRT((I20^2)+(J20^2)))</f>
        <v>11757.801927637171</v>
      </c>
      <c r="L20" s="121">
        <f>SUM((I20/1000)+L19)</f>
        <v>174.2306415574852</v>
      </c>
      <c r="M20" s="121">
        <f>SUM((J20/1000)+M19)</f>
        <v>151.5622387349888</v>
      </c>
      <c r="N20" s="122">
        <f>SUM((((K20-K19))/O19+1)/(A20-A19))</f>
        <v>4.197012738605657</v>
      </c>
      <c r="O20" s="123">
        <f>SUM(($F$2*$F$3)/((POWER(($F$5+(M19*1000)),2))))</f>
        <v>9.385271920851016</v>
      </c>
    </row>
  </sheetData>
  <pageMargins left="1" right="1" top="1" bottom="1" header="0.277778" footer="0.277778"/>
  <pageSetup firstPageNumber="1" fitToHeight="1" fitToWidth="1" scale="100" useFirstPageNumber="0" orientation="portrait" pageOrder="downThenOver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